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9720" windowHeight="7320" activeTab="0"/>
  </bookViews>
  <sheets>
    <sheet name="Рейтинговая таблица" sheetId="1" r:id="rId1"/>
    <sheet name="Инструкция" sheetId="2" r:id="rId2"/>
  </sheets>
  <definedNames>
    <definedName name="да">'Рейтинговая таблица'!$J$51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Барсуков</author>
  </authors>
  <commentList>
    <comment ref="G76" authorId="0">
      <text>
        <r>
          <rPr>
            <b/>
            <sz val="12"/>
            <rFont val="Times New Roman"/>
            <family val="1"/>
          </rPr>
          <t>объединения с наличием устава</t>
        </r>
        <r>
          <rPr>
            <sz val="11"/>
            <rFont val="Tahoma"/>
            <family val="2"/>
          </rPr>
          <t xml:space="preserve">
</t>
        </r>
      </text>
    </comment>
    <comment ref="G119" authorId="0">
      <text>
        <r>
          <rPr>
            <sz val="12"/>
            <rFont val="Times New Roman"/>
            <family val="1"/>
          </rPr>
          <t>подписные издания</t>
        </r>
        <r>
          <rPr>
            <sz val="8"/>
            <rFont val="Tahoma"/>
            <family val="0"/>
          </rPr>
          <t xml:space="preserve">
</t>
        </r>
      </text>
    </comment>
    <comment ref="D203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На основании сопоставления публичного доклада и программы (концепции) развития ОУ</t>
        </r>
      </text>
    </comment>
    <comment ref="D206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О проведении мониторинга свидетельствует наличие контрольно-измерительных материалов и базы данных</t>
        </r>
      </text>
    </comment>
    <comment ref="D207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Зафиксировано в учебном плане ОУ.
В полном объеме означает 1 час в неделю во всех классах с 5 по 9 включительно.
</t>
        </r>
      </text>
    </comment>
    <comment ref="D208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На основании календарно-тематического планирования и записей в журналах
График работы медиатеки
</t>
        </r>
      </text>
    </comment>
    <comment ref="D211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Вывод делается на основе регламента работы медиатеки/ положения о медиатеке</t>
        </r>
      </text>
    </comment>
    <comment ref="D212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Положение о медиатеке (образовательной среде)</t>
        </r>
      </text>
    </comment>
    <comment ref="D213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Все источники информации включены в каталог</t>
        </r>
      </text>
    </comment>
    <comment ref="D217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Расписание, приказы по ОУ</t>
        </r>
      </text>
    </comment>
    <comment ref="D220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На основе программы предпрофильной подготовки. Список востребованных на территории округа профессий ежегодно составляет служба занятости.</t>
        </r>
      </text>
    </comment>
    <comment ref="D221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На основе программы предпрофильной подготовки и приказов по ОУ</t>
        </r>
      </text>
    </comment>
    <comment ref="D226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Наличие инструмента исследования, базы данных</t>
        </r>
      </text>
    </comment>
    <comment ref="D227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Материалы анкетирования, сопоставление учебного плана и базы данных</t>
        </r>
      </text>
    </comment>
    <comment ref="D228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Протокол решения органа общественного участия в управлении образовательным учреждением.</t>
        </r>
      </text>
    </comment>
    <comment ref="D253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Соответствующая страница школьного сайта, линейки и т.п.</t>
        </r>
      </text>
    </comment>
    <comment ref="D259" authorId="1">
      <text>
        <r>
          <rPr>
            <b/>
            <sz val="9"/>
            <rFont val="Tahoma"/>
            <family val="2"/>
          </rPr>
          <t>Барсуков:</t>
        </r>
        <r>
          <rPr>
            <sz val="9"/>
            <rFont val="Tahoma"/>
            <family val="2"/>
          </rPr>
          <t xml:space="preserve">
Функции органа общественного участия в управлении должны быть закреплены институционально.</t>
        </r>
      </text>
    </comment>
  </commentList>
</comments>
</file>

<file path=xl/comments2.xml><?xml version="1.0" encoding="utf-8"?>
<comments xmlns="http://schemas.openxmlformats.org/spreadsheetml/2006/main">
  <authors>
    <author>Сергей</author>
  </authors>
  <commentList>
    <comment ref="G4" authorId="0">
      <text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Раскрывающиеся примечания к заполнению значений.</t>
        </r>
      </text>
    </comment>
  </commentList>
</comments>
</file>

<file path=xl/sharedStrings.xml><?xml version="1.0" encoding="utf-8"?>
<sst xmlns="http://schemas.openxmlformats.org/spreadsheetml/2006/main" count="617" uniqueCount="457">
  <si>
    <t>Направление</t>
  </si>
  <si>
    <t>Критерии</t>
  </si>
  <si>
    <t>Значение критерия</t>
  </si>
  <si>
    <t>Единица измерения</t>
  </si>
  <si>
    <t>Значение  в единицах измерения</t>
  </si>
  <si>
    <t>Система оценки</t>
  </si>
  <si>
    <t>Рейтинговое значение</t>
  </si>
  <si>
    <t>Первый блок</t>
  </si>
  <si>
    <t>Итоговая аттестация учащихся</t>
  </si>
  <si>
    <t>%</t>
  </si>
  <si>
    <t xml:space="preserve">за каждый 1% + 10 баллов </t>
  </si>
  <si>
    <t>1% + 8 б</t>
  </si>
  <si>
    <t>1% + 7б</t>
  </si>
  <si>
    <t>1% + 5б</t>
  </si>
  <si>
    <t>количество серебряных медалей</t>
  </si>
  <si>
    <t>1% + 4 б</t>
  </si>
  <si>
    <t>1% + 3 б</t>
  </si>
  <si>
    <t>1%+2 б</t>
  </si>
  <si>
    <t>1% - 5б</t>
  </si>
  <si>
    <t>до 1%  -  7б,                свыше 1 % - 10 б</t>
  </si>
  <si>
    <t>Активность учащихся во внеучебной деятельности</t>
  </si>
  <si>
    <t>Количество занявших 1 место:</t>
  </si>
  <si>
    <t>Чел.</t>
  </si>
  <si>
    <t>1ч + 10б</t>
  </si>
  <si>
    <t>1чел + 7б</t>
  </si>
  <si>
    <t>1чел + 5б</t>
  </si>
  <si>
    <t>количество, занявших 2 и 3 место:</t>
  </si>
  <si>
    <t>Количество участников:</t>
  </si>
  <si>
    <t>Количество призеров (1,2,3 место) на:</t>
  </si>
  <si>
    <t>областных чтениях учащихся (Алаб., Мефодиев. и т.д.)</t>
  </si>
  <si>
    <t>Занятость учащихся во внеурочное время учебной деятельностью</t>
  </si>
  <si>
    <t>количество факультативов</t>
  </si>
  <si>
    <t>За 1+1б</t>
  </si>
  <si>
    <t>количество специальных курсов</t>
  </si>
  <si>
    <t>За 1+2б</t>
  </si>
  <si>
    <t>За 10 чел + 2б</t>
  </si>
  <si>
    <t xml:space="preserve"> Итоговый рейтинг по 1 блоку                       </t>
  </si>
  <si>
    <t>Эффективность воспитательной работы</t>
  </si>
  <si>
    <t>Второй блок</t>
  </si>
  <si>
    <t>Программное сопровождение</t>
  </si>
  <si>
    <t>    Наличие программы воспитания</t>
  </si>
  <si>
    <t>Да + 5б, Нет - 0б</t>
  </si>
  <si>
    <t>  Участие ОУ в воспитательных программах ("Школа безопасности", "Антиспид" и др.)</t>
  </si>
  <si>
    <t>-         областные</t>
  </si>
  <si>
    <t>-         зональных (окружных)</t>
  </si>
  <si>
    <t>-         районных (городских)</t>
  </si>
  <si>
    <t>     Символика ОУ:</t>
  </si>
  <si>
    <t>-         чьим именем названа школа</t>
  </si>
  <si>
    <t>10 баллов</t>
  </si>
  <si>
    <t>-         гимн</t>
  </si>
  <si>
    <t>-         флаг</t>
  </si>
  <si>
    <t>-         герб</t>
  </si>
  <si>
    <t>Активность учащихся во внеурочной деятельности</t>
  </si>
  <si>
    <t xml:space="preserve"> 1 место</t>
  </si>
  <si>
    <t>За 1 + 4б</t>
  </si>
  <si>
    <t>2  место</t>
  </si>
  <si>
    <t>За 1 + 3б</t>
  </si>
  <si>
    <t>3  место</t>
  </si>
  <si>
    <t>За 1 + 2б</t>
  </si>
  <si>
    <t>- в областных (зональных) спортивных соревнованиях и др.мероприятиях:</t>
  </si>
  <si>
    <t>1 + 7б</t>
  </si>
  <si>
    <t xml:space="preserve"> 3  место</t>
  </si>
  <si>
    <t>1 + 5б</t>
  </si>
  <si>
    <t>1 место</t>
  </si>
  <si>
    <t>2 место</t>
  </si>
  <si>
    <t>3 место</t>
  </si>
  <si>
    <t>Ед.</t>
  </si>
  <si>
    <t>Наличие детских объединений и организаций в ОУ</t>
  </si>
  <si>
    <t>Да + 5б</t>
  </si>
  <si>
    <t>Количество учащихся, стоящих на учете в ОДН</t>
  </si>
  <si>
    <t>За 1% - 2б</t>
  </si>
  <si>
    <t>За 10%+1б</t>
  </si>
  <si>
    <t>Количество учащихся не посещающих учебные занятия</t>
  </si>
  <si>
    <t>За 1% - 1б</t>
  </si>
  <si>
    <t>Охват учащихся дополнительным образованием</t>
  </si>
  <si>
    <t>За 10% + 2б</t>
  </si>
  <si>
    <t>За 10% + 1б</t>
  </si>
  <si>
    <t>Школьные СМИ</t>
  </si>
  <si>
    <t>Да + 3б</t>
  </si>
  <si>
    <t>Работа школьного радиоузла</t>
  </si>
  <si>
    <t>Наличие школьного Интернет-сайта</t>
  </si>
  <si>
    <t>Итоговый рейтинг по 2 блоку</t>
  </si>
  <si>
    <t>Третий блок</t>
  </si>
  <si>
    <t>Ресурсное обеспечение образовательного учреждения</t>
  </si>
  <si>
    <t>Развитие кадрового потенциала</t>
  </si>
  <si>
    <t>Педагоги, имеющие высшее образование.</t>
  </si>
  <si>
    <t>Имеющие высшую категорию.</t>
  </si>
  <si>
    <t>За1%+5б</t>
  </si>
  <si>
    <t>Имеющие 1 категорию.</t>
  </si>
  <si>
    <t>За 1%+3б</t>
  </si>
  <si>
    <t>За 1%+2 б</t>
  </si>
  <si>
    <t>Количество педагогов, прошедших подготовку в интернет-центрах.</t>
  </si>
  <si>
    <t>1%+ 2б</t>
  </si>
  <si>
    <t>Прошли курсы повышения квалификации.</t>
  </si>
  <si>
    <t>1%+1 б</t>
  </si>
  <si>
    <t>заслуженный учитель</t>
  </si>
  <si>
    <t>1+ 10 б</t>
  </si>
  <si>
    <t>почетный работник</t>
  </si>
  <si>
    <t>1+ 7 б</t>
  </si>
  <si>
    <t>грамота министерства образования РФ</t>
  </si>
  <si>
    <t>1+ 5 б</t>
  </si>
  <si>
    <t>1%+5 б</t>
  </si>
  <si>
    <t>1%+10 б</t>
  </si>
  <si>
    <t>Участие педагогов в спортивных соревнованиях, художественной самодеятельности различного уровня</t>
  </si>
  <si>
    <t xml:space="preserve">Количество педагогов дополнительного образования, имеющие специальное образование </t>
  </si>
  <si>
    <t>1чел + 2б</t>
  </si>
  <si>
    <t>Материально-технические, учебно-методические, медикосоциальные условия</t>
  </si>
  <si>
    <t xml:space="preserve"> Наличие оснащенной медиатеки:</t>
  </si>
  <si>
    <t>читального зала</t>
  </si>
  <si>
    <t xml:space="preserve"> 1+2 б</t>
  </si>
  <si>
    <t>видео-телеаппаратура</t>
  </si>
  <si>
    <t>компьютер</t>
  </si>
  <si>
    <t xml:space="preserve"> 1+ 2б</t>
  </si>
  <si>
    <t>сканер</t>
  </si>
  <si>
    <t xml:space="preserve"> 1+ 2 б</t>
  </si>
  <si>
    <t>своб. доступ в интернет</t>
  </si>
  <si>
    <t xml:space="preserve"> 1+10 б</t>
  </si>
  <si>
    <t>Оснащенность учебниками из библиотечного фонда:</t>
  </si>
  <si>
    <t>10%+1 б</t>
  </si>
  <si>
    <t>Среднее звено</t>
  </si>
  <si>
    <t>Старшие классы</t>
  </si>
  <si>
    <t>Количество единиц периодической печати.</t>
  </si>
  <si>
    <t>Шт.</t>
  </si>
  <si>
    <t>Наличие спортзала</t>
  </si>
  <si>
    <t>1 +2б</t>
  </si>
  <si>
    <t>Часы загруженности спортзала в неделю во внеурочное время.</t>
  </si>
  <si>
    <t>Час.</t>
  </si>
  <si>
    <t>Наличие оснащенной спортивной площадки.</t>
  </si>
  <si>
    <t>Охват учащихся горячим питанием.</t>
  </si>
  <si>
    <t xml:space="preserve"> 10%+1 б</t>
  </si>
  <si>
    <t>Наличие буфета</t>
  </si>
  <si>
    <t>Да + 2 б</t>
  </si>
  <si>
    <t>Количество медицинских кабинетов</t>
  </si>
  <si>
    <t>Количество специализированных кабинетов для работы педагога-психолога, учителя-логопеда, социального педагога</t>
  </si>
  <si>
    <t xml:space="preserve">За 1 +3б </t>
  </si>
  <si>
    <t>Наличие:</t>
  </si>
  <si>
    <t>За 1 + 3 б</t>
  </si>
  <si>
    <t>За 1 + 2 б</t>
  </si>
  <si>
    <t>количество оборудованных кабинетов для проведения кружковой работы</t>
  </si>
  <si>
    <t>Количество учащихся на 1 компьютер</t>
  </si>
  <si>
    <t>До 60% + 5б</t>
  </si>
  <si>
    <t>Наличие локальной сети.</t>
  </si>
  <si>
    <t>Да + 8 б</t>
  </si>
  <si>
    <t>Подключение к Интернет.</t>
  </si>
  <si>
    <t>Да + 8б</t>
  </si>
  <si>
    <t>Количество предметов с углубленным изучением</t>
  </si>
  <si>
    <t>Наличие опытно-экспериментального пришкольного участка</t>
  </si>
  <si>
    <t>Да + 5 б</t>
  </si>
  <si>
    <t>Итоговый рейтинг по 3 блоку</t>
  </si>
  <si>
    <t>Четвертый блок</t>
  </si>
  <si>
    <t>Эффективность управленческой деятельности</t>
  </si>
  <si>
    <t>Наличие краткосрочной программы развития учреждения (до 3-х лет)</t>
  </si>
  <si>
    <t>Да+5 б</t>
  </si>
  <si>
    <t xml:space="preserve">Наличие долгосрочной программы развития учреждения (свыше 3-х лет) </t>
  </si>
  <si>
    <t>Да+10 б</t>
  </si>
  <si>
    <t>Наличие Попечительского Совета.</t>
  </si>
  <si>
    <t>Наличие общественного фонда.</t>
  </si>
  <si>
    <t>Наличие ученического органа самоуправления.</t>
  </si>
  <si>
    <t>Аттестационная квалификационная категория руководителя:</t>
  </si>
  <si>
    <t>Высшая категория</t>
  </si>
  <si>
    <t>1+7б</t>
  </si>
  <si>
    <t>Первая  категория</t>
  </si>
  <si>
    <t>1+5б</t>
  </si>
  <si>
    <t>Аттестационная квалификационная категория заместителя руководителя:</t>
  </si>
  <si>
    <t>Наличие  несчастных случаев с учащимися.</t>
  </si>
  <si>
    <t>Да  -  10б</t>
  </si>
  <si>
    <t>Нет + 10б</t>
  </si>
  <si>
    <t>Количество несчастных случаев с работниками.</t>
  </si>
  <si>
    <t>Да  -  5 б</t>
  </si>
  <si>
    <t>Нет  + 5 б</t>
  </si>
  <si>
    <t>Количество вакансий педагогических кадров.</t>
  </si>
  <si>
    <t>Наличие научно-методического Совета</t>
  </si>
  <si>
    <t>Да+3 б</t>
  </si>
  <si>
    <t>Наличие МО педагогов-предметников</t>
  </si>
  <si>
    <t>Да+2 б</t>
  </si>
  <si>
    <t>Наличие творческих групп учителей.</t>
  </si>
  <si>
    <t>Да+4 б</t>
  </si>
  <si>
    <t>Наличие кафедры (по разным направлениям)</t>
  </si>
  <si>
    <t>территориальные</t>
  </si>
  <si>
    <t>1+4 б</t>
  </si>
  <si>
    <t>окружные</t>
  </si>
  <si>
    <t>областные</t>
  </si>
  <si>
    <t>1+ 8 б</t>
  </si>
  <si>
    <t>всероссийские</t>
  </si>
  <si>
    <t>1+10 б</t>
  </si>
  <si>
    <t>Наличие договора и плана совместной работы с различными учреждениями.</t>
  </si>
  <si>
    <t>Наличие коллективного трудового договора.</t>
  </si>
  <si>
    <t>Да+8 б</t>
  </si>
  <si>
    <t>Руб.</t>
  </si>
  <si>
    <t>До 50р + 5б</t>
  </si>
  <si>
    <t>до 80р + 7б</t>
  </si>
  <si>
    <t>Свыше 80р + 10б</t>
  </si>
  <si>
    <t>Количество поступивших и подтвержденных жалоб по факту нарушения прав ребенка в ОУ.</t>
  </si>
  <si>
    <t>1 - 10б</t>
  </si>
  <si>
    <t>Итоговый рейтинг по  4  блоку</t>
  </si>
  <si>
    <t>Участие в областных конкурсах</t>
  </si>
  <si>
    <t>Победитель областного конкурса</t>
  </si>
  <si>
    <t>Участие во Всероссийском конкурсе</t>
  </si>
  <si>
    <t>Победитель Всероссийского конкурса</t>
  </si>
  <si>
    <t>Перед заполнением рейтинговой таблицы необходимо ознакомиться с инструкцией !!!</t>
  </si>
  <si>
    <t>Чел</t>
  </si>
  <si>
    <t>E</t>
  </si>
  <si>
    <t>F</t>
  </si>
  <si>
    <t>G</t>
  </si>
  <si>
    <t>H</t>
  </si>
  <si>
    <t>I</t>
  </si>
  <si>
    <t>J</t>
  </si>
  <si>
    <t>Для заполненеия только эти столбцы !!!</t>
  </si>
  <si>
    <t>Инструкция по заполнению рейтинговой таблицы</t>
  </si>
  <si>
    <t>Общее значение</t>
  </si>
  <si>
    <t>количество учащихся, занимающихся по программам с углубленным изучением (всего)</t>
  </si>
  <si>
    <t>Имеющие II категорию (аттестационную)</t>
  </si>
  <si>
    <t>зимнего сада</t>
  </si>
  <si>
    <t xml:space="preserve"> 2 место</t>
  </si>
  <si>
    <r>
      <t xml:space="preserve">Заполнение ячеек производиться </t>
    </r>
    <r>
      <rPr>
        <b/>
        <u val="single"/>
        <sz val="16"/>
        <color indexed="16"/>
        <rFont val="Arial Cyr"/>
        <family val="0"/>
      </rPr>
      <t>только в численном формате.</t>
    </r>
    <r>
      <rPr>
        <sz val="16"/>
        <color indexed="16"/>
        <rFont val="Arial Cyr"/>
        <family val="0"/>
      </rPr>
      <t xml:space="preserve"> Не допускается использование текстовых значений(точек, сокращений, запятых и т.д.) !!!</t>
    </r>
  </si>
  <si>
    <r>
      <t xml:space="preserve">Заполнение значений производится в строгом соответствии с форматом соответствующих значений критериев. Критериям,  которые предусматривают ответы </t>
    </r>
    <r>
      <rPr>
        <b/>
        <sz val="16"/>
        <color indexed="16"/>
        <rFont val="Arial Cyr"/>
        <family val="0"/>
      </rPr>
      <t>Да,нет,</t>
    </r>
    <r>
      <rPr>
        <sz val="16"/>
        <color indexed="16"/>
        <rFont val="Arial Cyr"/>
        <family val="0"/>
      </rPr>
      <t xml:space="preserve">  необходимо ставить в соответствие с ответом </t>
    </r>
    <r>
      <rPr>
        <b/>
        <sz val="16"/>
        <color indexed="16"/>
        <rFont val="Arial Cyr"/>
        <family val="0"/>
      </rPr>
      <t xml:space="preserve">"Да" - число "1", </t>
    </r>
    <r>
      <rPr>
        <sz val="16"/>
        <color indexed="16"/>
        <rFont val="Arial Cyr"/>
        <family val="0"/>
      </rPr>
      <t xml:space="preserve">с ответом </t>
    </r>
    <r>
      <rPr>
        <b/>
        <sz val="16"/>
        <color indexed="16"/>
        <rFont val="Arial Cyr"/>
        <family val="0"/>
      </rPr>
      <t xml:space="preserve">"Нет" -  число "0". </t>
    </r>
  </si>
  <si>
    <r>
      <t xml:space="preserve">По мере заполнения столбца </t>
    </r>
    <r>
      <rPr>
        <b/>
        <sz val="16"/>
        <color indexed="16"/>
        <rFont val="Arial Cyr"/>
        <family val="0"/>
      </rPr>
      <t>G</t>
    </r>
    <r>
      <rPr>
        <sz val="16"/>
        <color indexed="16"/>
        <rFont val="Arial Cyr"/>
        <family val="0"/>
      </rPr>
      <t xml:space="preserve"> - значений критериев в единицах измерения, производится суммирование баллов по каждому из четырех оцениваемых блоков и формирование </t>
    </r>
    <r>
      <rPr>
        <b/>
        <sz val="16"/>
        <color indexed="16"/>
        <rFont val="Arial Cyr"/>
        <family val="0"/>
      </rPr>
      <t>"Общего рейтинга"</t>
    </r>
    <r>
      <rPr>
        <sz val="16"/>
        <color indexed="16"/>
        <rFont val="Arial Cyr"/>
        <family val="0"/>
      </rPr>
      <t>. Общее рейтинговое значение динамически обновляется по мере заполнения таблицы и отображаеся в ее заголовке.</t>
    </r>
  </si>
  <si>
    <r>
      <t xml:space="preserve">Система оценки автоматически возвращает рейтинговое значение в столбец </t>
    </r>
    <r>
      <rPr>
        <b/>
        <sz val="16"/>
        <color indexed="16"/>
        <rFont val="Arial Cyr"/>
        <family val="0"/>
      </rPr>
      <t xml:space="preserve">J </t>
    </r>
    <r>
      <rPr>
        <sz val="16"/>
        <color indexed="16"/>
        <rFont val="Arial Cyr"/>
        <family val="0"/>
      </rPr>
      <t>по каждому критерию.</t>
    </r>
  </si>
  <si>
    <r>
      <t xml:space="preserve">Рейтинговая таблица является частично автоматизированной системой, в которой предусмотрено заполнение (пользователем в ОУ) столбцов </t>
    </r>
    <r>
      <rPr>
        <b/>
        <sz val="16"/>
        <color indexed="16"/>
        <rFont val="Arial Cyr"/>
        <family val="0"/>
      </rPr>
      <t>E</t>
    </r>
    <r>
      <rPr>
        <sz val="16"/>
        <color indexed="16"/>
        <rFont val="Arial Cyr"/>
        <family val="0"/>
      </rPr>
      <t xml:space="preserve"> и </t>
    </r>
    <r>
      <rPr>
        <b/>
        <sz val="16"/>
        <color indexed="16"/>
        <rFont val="Arial Cyr"/>
        <family val="0"/>
      </rPr>
      <t>G</t>
    </r>
  </si>
  <si>
    <r>
      <t xml:space="preserve">Ячейки содержащие в правом верхнем углу </t>
    </r>
    <r>
      <rPr>
        <b/>
        <u val="single"/>
        <sz val="16"/>
        <color indexed="16"/>
        <rFont val="Arial Cyr"/>
        <family val="0"/>
      </rPr>
      <t>красный треугольник,</t>
    </r>
    <r>
      <rPr>
        <sz val="16"/>
        <color indexed="16"/>
        <rFont val="Arial Cyr"/>
        <family val="0"/>
      </rPr>
      <t xml:space="preserve">  снабжены комментариями(расрываются принаведении указателя мыши). </t>
    </r>
  </si>
  <si>
    <t>Количество учащихся, охваченных летним трудом и отдыхом, организованным ОУ</t>
  </si>
  <si>
    <t>1 шт. + 1 б</t>
  </si>
  <si>
    <t>До 30 р. +3б</t>
  </si>
  <si>
    <t>До 40%+10б</t>
  </si>
  <si>
    <t>Свыше 60%+ 3б</t>
  </si>
  <si>
    <t>— На областной олимпиаде</t>
  </si>
  <si>
    <t>— на Всероссийской олимпиаде</t>
  </si>
  <si>
    <t>— на областной олимпиаде</t>
  </si>
  <si>
    <t>— на городской (районной) олимпиаде</t>
  </si>
  <si>
    <t>— на окружной олимпиаде</t>
  </si>
  <si>
    <t>— в российских (международных) соревнованиях:</t>
  </si>
  <si>
    <t>командная победа считается за одну единицу</t>
  </si>
  <si>
    <t>1+ 3б</t>
  </si>
  <si>
    <t>грамота министерства образования Самарской области (в текущем году)</t>
  </si>
  <si>
    <t>Сумма привлеченных внебюджетных средств на 1 ребенка (состояние внебюджетного счёта)</t>
  </si>
  <si>
    <t>За 1 + 1б</t>
  </si>
  <si>
    <t>за 1 + 6б</t>
  </si>
  <si>
    <t>за 1 + 7б</t>
  </si>
  <si>
    <t>за 1 + 8б</t>
  </si>
  <si>
    <t>за 1 + 5б</t>
  </si>
  <si>
    <t>за 1 + 10б</t>
  </si>
  <si>
    <t>1чел + 8б</t>
  </si>
  <si>
    <t>1чел + 6б</t>
  </si>
  <si>
    <t>1чел + 4б</t>
  </si>
  <si>
    <t>— На Международной олимпиаде</t>
  </si>
  <si>
    <t>— На Всероссийской олимпиаде</t>
  </si>
  <si>
    <t>— Всероссийской конференции учащихся</t>
  </si>
  <si>
    <t>— областной конференции учащихся</t>
  </si>
  <si>
    <t>— окружной НП конференции</t>
  </si>
  <si>
    <t>— окружных чтениях учащихся</t>
  </si>
  <si>
    <t>количество выпускников 11 класса, не получивших аттестаты</t>
  </si>
  <si>
    <t>Имеющие второе, третье высшее образование или курсы переподготовки с выдачей диплома.</t>
  </si>
  <si>
    <t>Общее количество учащихся:</t>
  </si>
  <si>
    <t>Количество выпускников 9 классов:</t>
  </si>
  <si>
    <t>Всего педагогов:</t>
  </si>
  <si>
    <t>Остальных работников:</t>
  </si>
  <si>
    <t>чел.</t>
  </si>
  <si>
    <t>Количество выпускников 11 классов (сдававших ЕГЭ):</t>
  </si>
  <si>
    <t>Единица измерен</t>
  </si>
  <si>
    <r>
      <t xml:space="preserve">если </t>
    </r>
    <r>
      <rPr>
        <b/>
        <sz val="10"/>
        <rFont val="Times New Roman"/>
        <family val="1"/>
      </rPr>
      <t>да=</t>
    </r>
    <r>
      <rPr>
        <sz val="10"/>
        <rFont val="Times New Roman"/>
        <family val="1"/>
      </rPr>
      <t xml:space="preserve">1, если </t>
    </r>
    <r>
      <rPr>
        <b/>
        <sz val="10"/>
        <rFont val="Times New Roman"/>
        <family val="1"/>
      </rPr>
      <t>нет=</t>
    </r>
    <r>
      <rPr>
        <sz val="10"/>
        <rFont val="Times New Roman"/>
        <family val="1"/>
      </rPr>
      <t>0</t>
    </r>
  </si>
  <si>
    <t>если да=1, если нет=0</t>
  </si>
  <si>
    <t>музеев</t>
  </si>
  <si>
    <t xml:space="preserve">Конкурсная деятельность участников образовательного процесса в рамках ПНПО </t>
  </si>
  <si>
    <t>Итоговый рейтинг по  5  блоку</t>
  </si>
  <si>
    <t>Пятый блок</t>
  </si>
  <si>
    <t xml:space="preserve"> Участие в городских (районных) конкурсах</t>
  </si>
  <si>
    <t xml:space="preserve"> Победитель городских (районных) конкурсах</t>
  </si>
  <si>
    <t>Участие в Международном конкурсе</t>
  </si>
  <si>
    <t>Победитель Международного конкурса</t>
  </si>
  <si>
    <t>Педагоги</t>
  </si>
  <si>
    <t>1%+8 б</t>
  </si>
  <si>
    <t>1%+6 б</t>
  </si>
  <si>
    <t>1%+4 б</t>
  </si>
  <si>
    <t>1%+9 б</t>
  </si>
  <si>
    <t>1%+7 б</t>
  </si>
  <si>
    <t>1%+3б</t>
  </si>
  <si>
    <t>1 + 8б</t>
  </si>
  <si>
    <t>1 + 6б</t>
  </si>
  <si>
    <t>Первая категория</t>
  </si>
  <si>
    <t>учебный час</t>
  </si>
  <si>
    <t>9 ч. - 2 б</t>
  </si>
  <si>
    <t>1ч + 8б</t>
  </si>
  <si>
    <t>1чел +8б</t>
  </si>
  <si>
    <t>1чел +10б</t>
  </si>
  <si>
    <t>за 1 + 4б</t>
  </si>
  <si>
    <t>Наличие школьной газеты</t>
  </si>
  <si>
    <t>Наличие школьной телестудии</t>
  </si>
  <si>
    <t>Кол-во учащихся, занимающихся доп. образованием в других учреждениях.</t>
  </si>
  <si>
    <t>Количество занимающихся в кружках, секциях в ОУ</t>
  </si>
  <si>
    <t>до 4 ч+1 б</t>
  </si>
  <si>
    <t>до  8ч+2 б</t>
  </si>
  <si>
    <t>до 12ч+ 4б</t>
  </si>
  <si>
    <t>до 16 ч+6 б</t>
  </si>
  <si>
    <t>до  18ч+8б</t>
  </si>
  <si>
    <t>Участие в городских (районных) конкурсах</t>
  </si>
  <si>
    <t>президентские</t>
  </si>
  <si>
    <t>губернские</t>
  </si>
  <si>
    <t>районные (городские)</t>
  </si>
  <si>
    <t>1 + 4б</t>
  </si>
  <si>
    <t>свыше 18ч+10 балов</t>
  </si>
  <si>
    <t>Пятый</t>
  </si>
  <si>
    <t>Начальные классы</t>
  </si>
  <si>
    <t>принтер</t>
  </si>
  <si>
    <t>ксерокс</t>
  </si>
  <si>
    <r>
      <t xml:space="preserve">Количество победителей и дипломированных участников районных (городских) спортивных соревнованиях, фестивалях, конкурсах и др. </t>
    </r>
    <r>
      <rPr>
        <sz val="12"/>
        <color indexed="10"/>
        <rFont val="Times New Roman"/>
        <family val="1"/>
      </rPr>
      <t>(личное участие)</t>
    </r>
    <r>
      <rPr>
        <sz val="12"/>
        <rFont val="Times New Roman"/>
        <family val="1"/>
      </rPr>
      <t xml:space="preserve">: </t>
    </r>
  </si>
  <si>
    <t>Победитель/грант городских (районных) конкурсах</t>
  </si>
  <si>
    <t>1+3б</t>
  </si>
  <si>
    <t>1+5 б</t>
  </si>
  <si>
    <t>1+6 б</t>
  </si>
  <si>
    <t>1+7 б</t>
  </si>
  <si>
    <t>1+8 б</t>
  </si>
  <si>
    <t>1+9 б</t>
  </si>
  <si>
    <r>
      <t xml:space="preserve">Перед заполнением таблицы </t>
    </r>
    <r>
      <rPr>
        <b/>
        <u val="single"/>
        <sz val="16"/>
        <color indexed="16"/>
        <rFont val="Arial Cyr"/>
        <family val="0"/>
      </rPr>
      <t>необходимо</t>
    </r>
    <r>
      <rPr>
        <sz val="16"/>
        <color indexed="16"/>
        <rFont val="Arial Cyr"/>
        <family val="0"/>
      </rPr>
      <t xml:space="preserve"> заполнить сведения, выделенные синим цветом, так как эти данные используются при автоматическом подсчёте.</t>
    </r>
  </si>
  <si>
    <t>Победитель/грант областного конкурса</t>
  </si>
  <si>
    <t>Победитель/грант Всероссийского конкурса</t>
  </si>
  <si>
    <t>Победитель/грант Международного конкурса</t>
  </si>
  <si>
    <t>Зелёные поля заполняются автоматически при условии, что заполнены строки, выделенные синим цветом.</t>
  </si>
  <si>
    <r>
      <t xml:space="preserve">участие </t>
    </r>
    <r>
      <rPr>
        <i/>
        <sz val="10"/>
        <rFont val="Times New Roman"/>
        <family val="1"/>
      </rPr>
      <t>(подтверждено документом, без победы)</t>
    </r>
  </si>
  <si>
    <t>количество отличников 9 класс</t>
  </si>
  <si>
    <t>количество хорошистов 9 класс</t>
  </si>
  <si>
    <r>
      <t xml:space="preserve">Количество имеющих правительственные и отраслевые награды </t>
    </r>
    <r>
      <rPr>
        <i/>
        <sz val="12"/>
        <rFont val="Times New Roman"/>
        <family val="1"/>
      </rPr>
      <t>(всего)</t>
    </r>
    <r>
      <rPr>
        <sz val="12"/>
        <rFont val="Times New Roman"/>
        <family val="1"/>
      </rPr>
      <t>:</t>
    </r>
  </si>
  <si>
    <t>Публикации работников ОУ в методических, научно-методических и др изданиях:</t>
  </si>
  <si>
    <t>Местного уровня</t>
  </si>
  <si>
    <t>Областного уровня</t>
  </si>
  <si>
    <t>Всероссийского уровня</t>
  </si>
  <si>
    <t>Международного уровня</t>
  </si>
  <si>
    <t>1+4б</t>
  </si>
  <si>
    <t>количество оставленных на повторное обучение 9 класс</t>
  </si>
  <si>
    <t>1 балл</t>
  </si>
  <si>
    <t>1 + 2 б</t>
  </si>
  <si>
    <t>Семинары, конференции, соревнования организованные образовательным учреждением:</t>
  </si>
  <si>
    <t>Учащиеся, получившие гранты (премии) в текущем году</t>
  </si>
  <si>
    <t>Участие в областных конкурсах(без победы)</t>
  </si>
  <si>
    <t>Участие во Всероссийском конкурсе(без победы)</t>
  </si>
  <si>
    <t>Участие в Международном конкурсе(без победы)</t>
  </si>
  <si>
    <t>Образовательное учреждение (конкурсы в которых ОУ принимало участие как юридическое лицо)</t>
  </si>
  <si>
    <t>Шестой</t>
  </si>
  <si>
    <t>шестой блок</t>
  </si>
  <si>
    <t>Соответствие заявляемых целей результатам ОУ</t>
  </si>
  <si>
    <t>в миссии ОУ проведено сопоставление достигнутых результатов и миссии ОУ</t>
  </si>
  <si>
    <t>Да + 2б, Нет - 0б</t>
  </si>
  <si>
    <t>в программе развития (или плане работы на год, если таковой нет) проведен анализ достигнутых результатов с соответствии с программой развития и планом работы на год</t>
  </si>
  <si>
    <t>Да + 3б, Нет - 0б</t>
  </si>
  <si>
    <t>Формирование ключевых компетентностей учащихся</t>
  </si>
  <si>
    <t>проводится мониторинг уровня сформированности ключевых компетентностей (хотя бы по одной компетенции)</t>
  </si>
  <si>
    <t>проводится=1, если нет=0</t>
  </si>
  <si>
    <t>курс «Основы проектной деятельности» ведется в полном объеме (1 час в неделю в 5-9 классах)</t>
  </si>
  <si>
    <t>ведётся=1, если нет=0</t>
  </si>
  <si>
    <t>для 5-7 классов:</t>
  </si>
  <si>
    <t>менее 10%  -  0б,              от 10% до 15% -4 б                свыше 15 % - 8 б</t>
  </si>
  <si>
    <t>для 8-11 классов:</t>
  </si>
  <si>
    <t>менее 15%  -  0б,              от 15% до 20% -4 б                свыше 20 % - 8 б</t>
  </si>
  <si>
    <t>время доступа учащихся в медиатеку после завершения 5-ти уроков (или до и после уроков при наличии смен обучения)</t>
  </si>
  <si>
    <t>более 5 часов=1,                менее=0</t>
  </si>
  <si>
    <t>более 5 часов=2 б,                менее=0 баллов</t>
  </si>
  <si>
    <t>наличие свободного доступа ко всем источникам информации, представленным в медиатеке (библиотеке)</t>
  </si>
  <si>
    <t>наличие каталога, включающего все источники на всех носителях</t>
  </si>
  <si>
    <t>Бесплатный доступ к Интернет 1 учащегося основной \ старшей школы в неделю</t>
  </si>
  <si>
    <t>для 5-9 классов</t>
  </si>
  <si>
    <t>мин</t>
  </si>
  <si>
    <t>менее 10 мин  -  0б,             более 10 мин -3 б</t>
  </si>
  <si>
    <t>для 10-11 классов</t>
  </si>
  <si>
    <t>менее 20 мин  -  0б,             более 20 мин -3 б</t>
  </si>
  <si>
    <t>в расписании \ режиме работы школы определены часы работы руководителей проектов учащихся 5- 9 классов</t>
  </si>
  <si>
    <t>68 и более часов в каждом классе с 5 по 9=1,    менее 68 часов=0</t>
  </si>
  <si>
    <t>68 и более часо=5 б,    менее 68 часов=0 б</t>
  </si>
  <si>
    <t>85% учащихся 5-9 классов выполняют проекты в течение учебного года из расчета на 1 ученика</t>
  </si>
  <si>
    <t>ед.</t>
  </si>
  <si>
    <t>1 проект -5 б             2-3 проекта -  9б,                    более 3 проектов-0 б                не выполняют-0 б</t>
  </si>
  <si>
    <t xml:space="preserve">Первичная
профессиональная ориентация учащихся
</t>
  </si>
  <si>
    <t>количество социально-профессиональных практик (предпрофильных курсов) для выбора учащимися</t>
  </si>
  <si>
    <t>менее 8  -  0б,              от 8 до 15 -2 б                свыше 15 - 6 б</t>
  </si>
  <si>
    <t>тематика мероприятий в плане информирования в рамках предпрофильной подготовки охватывает группы профессий:</t>
  </si>
  <si>
    <r>
      <t>по всем видам человеческой деятельности и объектам воздействия</t>
    </r>
    <r>
      <rPr>
        <b/>
        <sz val="9"/>
        <color indexed="10"/>
        <rFont val="Times New Roman"/>
        <family val="1"/>
      </rPr>
      <t>=1</t>
    </r>
    <r>
      <rPr>
        <sz val="9"/>
        <rFont val="Times New Roman"/>
        <family val="1"/>
      </rPr>
      <t>;                                             не менее 3 видов деятельности, востребованных на предприятиях округа</t>
    </r>
    <r>
      <rPr>
        <b/>
        <sz val="9"/>
        <color indexed="10"/>
        <rFont val="Times New Roman"/>
        <family val="1"/>
      </rPr>
      <t>=2</t>
    </r>
  </si>
  <si>
    <t>1+1 б,                               2+2 б.</t>
  </si>
  <si>
    <t>в плане информирования в рамках предпрофильной подготовки для выбора учащихся запланированы экскурсии / мини-практикумы</t>
  </si>
  <si>
    <t>менее 4  -  0б,              от 4 до 8 -1 б                свыше 8 - 0 б</t>
  </si>
  <si>
    <t>элективные курсы, предложенные для выбора 10-11-классникам, имеют прикладной характер</t>
  </si>
  <si>
    <t>% курсов</t>
  </si>
  <si>
    <t>менее 25%  -  0б,              от 25% до 30% -2 б                свыше 30 % - 3 б</t>
  </si>
  <si>
    <t>Профильное образование и индивидуальный подход к ученику в старших классах</t>
  </si>
  <si>
    <t>количество вариантов для выбора программ обязательных предметов в 10-11 классах</t>
  </si>
  <si>
    <t>менее 9  -  0б,              от 9 до 12 -2 б                свыше 12 -3 б</t>
  </si>
  <si>
    <t>количество вариантов (тематических и уровневых) выбора программ обязательных предметов по выбору в 10-11 классах</t>
  </si>
  <si>
    <t>менее 4  -  0б,              от 4 до 7 -2 б                свыше 7 -3 б</t>
  </si>
  <si>
    <t>количество элективных курсов для выбора в каждом полугодии в 10-11 классах</t>
  </si>
  <si>
    <t>менее 4  -  0б,              от 4 до 8 -2 б                свыше 8 -3 б</t>
  </si>
  <si>
    <t>проведение исследования запросов на образовательные услуги учащихся 10-11 классов</t>
  </si>
  <si>
    <t>проведено=1, если нет=0</t>
  </si>
  <si>
    <t>ориентация на запросы учащихся 10-11 классов и родителей при определении вариативной части учебного плана</t>
  </si>
  <si>
    <t>% совпадения предложений учебного плана с запросами</t>
  </si>
  <si>
    <t>менее 65%  -  0б,             более 65% -5 б</t>
  </si>
  <si>
    <t>Индивидуальный подход к ученику</t>
  </si>
  <si>
    <t>орган общественного участия в управлении ОУ утверждает список элективных курсов</t>
  </si>
  <si>
    <t>утверждено=1, если нет=0</t>
  </si>
  <si>
    <t>Разновозрастные объединения учащихся в рамках дополнительного образования в начальной и основной школе</t>
  </si>
  <si>
    <t>для учащихся 1- 4 классов</t>
  </si>
  <si>
    <t>менее 15%  -  0б,              от 15% до 30% -2 б                свыше 30 % - 0 б</t>
  </si>
  <si>
    <t>для учащихся 5- 9 классов</t>
  </si>
  <si>
    <t>менее 30%  -  0б,              от 30% до 60% -2 б                свыше 60 % - 0 б</t>
  </si>
  <si>
    <t>Количество услуг дополнительного образования, из которых могут выбирать учащиеся начальной и основной школы</t>
  </si>
  <si>
    <t>менее 4  -  0б,              от 4 до 8 -2 б                свыше 8 -4 б</t>
  </si>
  <si>
    <t>менее 9  -  0б,              от 9 до 15 -2 б                свыше 15 -4 б</t>
  </si>
  <si>
    <t>количество факультативов и спецкурсов по углубленному изучению предметов в 5-9 классах (в классе или в среднем в параллели)</t>
  </si>
  <si>
    <t>менее 2  -  1б,              от 2 до 5 -2 б                свыше 5 -3 б</t>
  </si>
  <si>
    <t>количество учебных предметов, осваиваемых по программам для школ с углубленным изучением отдельных предметов</t>
  </si>
  <si>
    <t>1 предмет -  1б,              2 и более -2 б                нет -0 б</t>
  </si>
  <si>
    <t>Прозрачность системы оценивания и образовательных результатов и требований к учащимся</t>
  </si>
  <si>
    <t xml:space="preserve">положение (или другого локального акта) о промежуточной и итоговой аттестации учащихся согласован с органом общественного участия в управлении ОУ </t>
  </si>
  <si>
    <t>Да + 4б, Нет - 0б</t>
  </si>
  <si>
    <t>на сайте или в медиатеке в бумажном виде представлены планируемые образовательные результаты и способы их оценивания по программам всех предметов и всех ступеней обучения (предмет \ учебный год)</t>
  </si>
  <si>
    <r>
      <t>по всем предметам по всем классам=</t>
    </r>
    <r>
      <rPr>
        <sz val="10"/>
        <color indexed="10"/>
        <rFont val="Times New Roman"/>
        <family val="1"/>
      </rPr>
      <t>1</t>
    </r>
  </si>
  <si>
    <r>
      <rPr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-10 баллов                    </t>
    </r>
    <r>
      <rPr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 xml:space="preserve">-9 баллов                       </t>
    </r>
    <r>
      <rPr>
        <sz val="10"/>
        <color indexed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-8 баллов                                       </t>
    </r>
    <r>
      <rPr>
        <sz val="10"/>
        <color indexed="10"/>
        <rFont val="Times New Roman"/>
        <family val="1"/>
      </rPr>
      <t>4</t>
    </r>
    <r>
      <rPr>
        <sz val="10"/>
        <rFont val="Times New Roman"/>
        <family val="1"/>
      </rPr>
      <t xml:space="preserve">-7 баллов                                        </t>
    </r>
    <r>
      <rPr>
        <sz val="10"/>
        <color indexed="10"/>
        <rFont val="Times New Roman"/>
        <family val="1"/>
      </rPr>
      <t xml:space="preserve"> 5</t>
    </r>
    <r>
      <rPr>
        <sz val="10"/>
        <rFont val="Times New Roman"/>
        <family val="1"/>
      </rPr>
      <t xml:space="preserve">-6 баллов                                                  </t>
    </r>
    <r>
      <rPr>
        <sz val="10"/>
        <color indexed="10"/>
        <rFont val="Times New Roman"/>
        <family val="1"/>
      </rPr>
      <t>6</t>
    </r>
    <r>
      <rPr>
        <sz val="10"/>
        <rFont val="Times New Roman"/>
        <family val="1"/>
      </rPr>
      <t xml:space="preserve">-3 балла                                              </t>
    </r>
    <r>
      <rPr>
        <sz val="10"/>
        <color indexed="10"/>
        <rFont val="Times New Roman"/>
        <family val="1"/>
      </rPr>
      <t>7</t>
    </r>
    <r>
      <rPr>
        <sz val="10"/>
        <rFont val="Times New Roman"/>
        <family val="1"/>
      </rPr>
      <t>-1 балл</t>
    </r>
  </si>
  <si>
    <r>
      <t>в среднем по 75% предметов в начальной, основной и старшей школе=</t>
    </r>
    <r>
      <rPr>
        <sz val="10"/>
        <color indexed="10"/>
        <rFont val="Times New Roman"/>
        <family val="1"/>
      </rPr>
      <t>2</t>
    </r>
  </si>
  <si>
    <r>
      <t>по предметам двух ступеней обучения по 75% предметов и по 50% предметов третьей ступени=</t>
    </r>
    <r>
      <rPr>
        <sz val="10"/>
        <color indexed="10"/>
        <rFont val="Times New Roman"/>
        <family val="1"/>
      </rPr>
      <t>3</t>
    </r>
  </si>
  <si>
    <r>
      <t>в среднем по 50% предметов в начальной, основной и старшей школе=</t>
    </r>
    <r>
      <rPr>
        <sz val="10"/>
        <color indexed="10"/>
        <rFont val="Times New Roman"/>
        <family val="1"/>
      </rPr>
      <t>4</t>
    </r>
  </si>
  <si>
    <r>
      <t>по предметам двух ступеней обучения по 50% предметов и по 25% предметов третьей ступени=</t>
    </r>
    <r>
      <rPr>
        <sz val="10"/>
        <color indexed="10"/>
        <rFont val="Times New Roman"/>
        <family val="1"/>
      </rPr>
      <t>5</t>
    </r>
  </si>
  <si>
    <r>
      <t>в среднем по 25% предметов в начальной, основной и старшей школе=</t>
    </r>
    <r>
      <rPr>
        <sz val="10"/>
        <color indexed="10"/>
        <rFont val="Times New Roman"/>
        <family val="1"/>
      </rPr>
      <t>6</t>
    </r>
  </si>
  <si>
    <r>
      <t>по 1 программе на каждой ступени обучения=</t>
    </r>
    <r>
      <rPr>
        <sz val="10"/>
        <color indexed="10"/>
        <rFont val="Times New Roman"/>
        <family val="1"/>
      </rPr>
      <t>7</t>
    </r>
  </si>
  <si>
    <t>Условия образовательного процесса</t>
  </si>
  <si>
    <t>режим работы ОУ согласован органом общественного участия в управлении ОУ</t>
  </si>
  <si>
    <r>
      <t xml:space="preserve">время начала/ окончания уроков             если </t>
    </r>
    <r>
      <rPr>
        <b/>
        <sz val="10"/>
        <rFont val="Times New Roman"/>
        <family val="1"/>
      </rPr>
      <t>да=</t>
    </r>
    <r>
      <rPr>
        <sz val="10"/>
        <rFont val="Times New Roman"/>
        <family val="1"/>
      </rPr>
      <t xml:space="preserve">1, если </t>
    </r>
    <r>
      <rPr>
        <b/>
        <sz val="10"/>
        <rFont val="Times New Roman"/>
        <family val="1"/>
      </rPr>
      <t>нет=</t>
    </r>
    <r>
      <rPr>
        <sz val="10"/>
        <rFont val="Times New Roman"/>
        <family val="1"/>
      </rPr>
      <t>0</t>
    </r>
  </si>
  <si>
    <t>Да + 1б, Нет - 0б</t>
  </si>
  <si>
    <r>
      <t xml:space="preserve">план мероприятий на учебный год                           если </t>
    </r>
    <r>
      <rPr>
        <b/>
        <sz val="10"/>
        <rFont val="Times New Roman"/>
        <family val="1"/>
      </rPr>
      <t>да=</t>
    </r>
    <r>
      <rPr>
        <sz val="10"/>
        <rFont val="Times New Roman"/>
        <family val="1"/>
      </rPr>
      <t xml:space="preserve">1, если </t>
    </r>
    <r>
      <rPr>
        <b/>
        <sz val="10"/>
        <rFont val="Times New Roman"/>
        <family val="1"/>
      </rPr>
      <t>нет=</t>
    </r>
    <r>
      <rPr>
        <sz val="10"/>
        <rFont val="Times New Roman"/>
        <family val="1"/>
      </rPr>
      <t>0</t>
    </r>
  </si>
  <si>
    <r>
      <t xml:space="preserve">время начала/ окончания каникул                если </t>
    </r>
    <r>
      <rPr>
        <b/>
        <sz val="10"/>
        <rFont val="Times New Roman"/>
        <family val="1"/>
      </rPr>
      <t>да=</t>
    </r>
    <r>
      <rPr>
        <sz val="10"/>
        <rFont val="Times New Roman"/>
        <family val="1"/>
      </rPr>
      <t xml:space="preserve">1, если </t>
    </r>
    <r>
      <rPr>
        <b/>
        <sz val="10"/>
        <rFont val="Times New Roman"/>
        <family val="1"/>
      </rPr>
      <t>нет=</t>
    </r>
    <r>
      <rPr>
        <sz val="10"/>
        <rFont val="Times New Roman"/>
        <family val="1"/>
      </rPr>
      <t>0</t>
    </r>
  </si>
  <si>
    <r>
      <t xml:space="preserve"> график занятий во внеурочной форме                  если </t>
    </r>
    <r>
      <rPr>
        <b/>
        <sz val="10"/>
        <rFont val="Times New Roman"/>
        <family val="1"/>
      </rPr>
      <t>да=</t>
    </r>
    <r>
      <rPr>
        <sz val="10"/>
        <rFont val="Times New Roman"/>
        <family val="1"/>
      </rPr>
      <t xml:space="preserve">1, если </t>
    </r>
    <r>
      <rPr>
        <b/>
        <sz val="10"/>
        <rFont val="Times New Roman"/>
        <family val="1"/>
      </rPr>
      <t>нет=</t>
    </r>
    <r>
      <rPr>
        <sz val="10"/>
        <rFont val="Times New Roman"/>
        <family val="1"/>
      </rPr>
      <t>0</t>
    </r>
  </si>
  <si>
    <r>
      <t xml:space="preserve">график летних практик если </t>
    </r>
    <r>
      <rPr>
        <b/>
        <sz val="10"/>
        <rFont val="Times New Roman"/>
        <family val="1"/>
      </rPr>
      <t>да=</t>
    </r>
    <r>
      <rPr>
        <sz val="10"/>
        <rFont val="Times New Roman"/>
        <family val="1"/>
      </rPr>
      <t xml:space="preserve">1, если </t>
    </r>
    <r>
      <rPr>
        <b/>
        <sz val="10"/>
        <rFont val="Times New Roman"/>
        <family val="1"/>
      </rPr>
      <t>нет=</t>
    </r>
    <r>
      <rPr>
        <sz val="10"/>
        <rFont val="Times New Roman"/>
        <family val="1"/>
      </rPr>
      <t>0</t>
    </r>
  </si>
  <si>
    <r>
      <t xml:space="preserve">Время и продолжительность перерывов для приема пищи                              если </t>
    </r>
    <r>
      <rPr>
        <b/>
        <sz val="10"/>
        <rFont val="Times New Roman"/>
        <family val="1"/>
      </rPr>
      <t>да=</t>
    </r>
    <r>
      <rPr>
        <sz val="10"/>
        <rFont val="Times New Roman"/>
        <family val="1"/>
      </rPr>
      <t xml:space="preserve">1, если </t>
    </r>
    <r>
      <rPr>
        <b/>
        <sz val="10"/>
        <rFont val="Times New Roman"/>
        <family val="1"/>
      </rPr>
      <t>нет=</t>
    </r>
    <r>
      <rPr>
        <sz val="10"/>
        <rFont val="Times New Roman"/>
        <family val="1"/>
      </rPr>
      <t>0</t>
    </r>
  </si>
  <si>
    <r>
      <t xml:space="preserve">Физкультурные (динамические) паузы если </t>
    </r>
    <r>
      <rPr>
        <b/>
        <sz val="10"/>
        <rFont val="Times New Roman"/>
        <family val="1"/>
      </rPr>
      <t>да=</t>
    </r>
    <r>
      <rPr>
        <sz val="10"/>
        <rFont val="Times New Roman"/>
        <family val="1"/>
      </rPr>
      <t xml:space="preserve">1, если </t>
    </r>
    <r>
      <rPr>
        <b/>
        <sz val="10"/>
        <rFont val="Times New Roman"/>
        <family val="1"/>
      </rPr>
      <t>нет=</t>
    </r>
    <r>
      <rPr>
        <sz val="10"/>
        <rFont val="Times New Roman"/>
        <family val="1"/>
      </rPr>
      <t>0</t>
    </r>
  </si>
  <si>
    <t xml:space="preserve">объединение классов-комплектов </t>
  </si>
  <si>
    <t>Да + 0б, Нет - 2б</t>
  </si>
  <si>
    <t>наличие формы информирования школьников о положительных примерах</t>
  </si>
  <si>
    <t>требования к внешнему виду учащихся утверждены органом общественного участия в управлении ОУ</t>
  </si>
  <si>
    <t>наличие оборудованных кабинетов</t>
  </si>
  <si>
    <t>за 1+1 балл</t>
  </si>
  <si>
    <t>наличие игровой площадки</t>
  </si>
  <si>
    <t>Признание заслуг педагогов профессиональным сообществом</t>
  </si>
  <si>
    <t>за последние 5 учебных лет педагоги школы побеждали в окружном конкурсе «Учитель года»</t>
  </si>
  <si>
    <t xml:space="preserve">за последние 2 учебных года педагоги школы были отмечены в номинации/ -ях окружного конкурса «Учитель года» </t>
  </si>
  <si>
    <t>Расширение общественного участия в управлении ОУ</t>
  </si>
  <si>
    <t>утверждение (согласование) программы (концепции, стратегии) развития образовательного учреждения, а также отдельных проектов образовательного учреждения, предложенных (или разработанных совместно с) администрацией образовательного учреждения</t>
  </si>
  <si>
    <t>утверждение (согласование) консолидированного бюджета развития (бюджета проекта) ОУ, предложенного (или разработанного совместно с) администрацией образовательного учреждения, а также контроль расходование вышеуказанных денежных средств администрацией</t>
  </si>
  <si>
    <t>утверждение критериев распределения стимулирующей части фонда оплаты труда педагогов и контроль за их использованием</t>
  </si>
  <si>
    <t>Итоговый рейтинг по  6  блоку</t>
  </si>
  <si>
    <t>Общее рейтинговое значение ОУ (суммарное по блокам)</t>
  </si>
  <si>
    <t>В публичном докладе приведен анализ результатов в соответствии с целями, заявленными:</t>
  </si>
  <si>
    <t xml:space="preserve">% учебного (урочного) времени, отведенного на самостоятельную работу учащихся в информационной среде ОУ в среднем по всем предметам в одном классе:
</t>
  </si>
  <si>
    <t>Органу общественного участия переданы полномочия по управлению ОУ:</t>
  </si>
  <si>
    <t xml:space="preserve">количество окончивших школу на "5" (11 класс) </t>
  </si>
  <si>
    <t>количество окончивших школу на "4" и "5" (11 класс)</t>
  </si>
  <si>
    <t>количество окончивших школу на "4"  (11 класс)</t>
  </si>
  <si>
    <t>количество золотых медалей</t>
  </si>
  <si>
    <t>версия 8.3</t>
  </si>
  <si>
    <t xml:space="preserve">ОЦЕНОЧНЫЙ ЛИСТ РЕЙТИНГА ОБРАЗОВАТЕЛЬНЫХ УЧРЕЖДЕНИЙ 2009-2010  </t>
  </si>
  <si>
    <r>
      <t xml:space="preserve">По окончании заполнения файл необходимо  сохранить и переименовать в соответствии с названием учреждения. Сдать в Юго-Западное управление до 1 июля, Чуркиной Г.Г., </t>
    </r>
    <r>
      <rPr>
        <b/>
        <u val="single"/>
        <sz val="16"/>
        <color indexed="10"/>
        <rFont val="Arial Cyr"/>
        <family val="0"/>
      </rPr>
      <t>только в электронном виде</t>
    </r>
    <r>
      <rPr>
        <b/>
        <sz val="16"/>
        <color indexed="16"/>
        <rFont val="Arial Cyr"/>
        <family val="0"/>
      </rPr>
      <t xml:space="preserve"> (на носителе или по электронной почте). Необходимо получить подтверждение о получении(лично под роспись, по телефону или по электронной почте. По электронной почте напрвлять на адрес </t>
    </r>
    <r>
      <rPr>
        <b/>
        <u val="single"/>
        <sz val="16"/>
        <color indexed="10"/>
        <rFont val="Arial Cyr"/>
        <family val="0"/>
      </rPr>
      <t>sud_west_adm@samara.edu.ru</t>
    </r>
    <r>
      <rPr>
        <b/>
        <sz val="16"/>
        <color indexed="16"/>
        <rFont val="Arial Cyr"/>
        <family val="0"/>
      </rPr>
      <t xml:space="preserve"> </t>
    </r>
  </si>
  <si>
    <t>Файл рейтинга необходимо передать в Юго-Западное управление в электронном виде не позднее 1 июля.</t>
  </si>
  <si>
    <t>МОУ Приволжская СОШ №3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</si>
</sst>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0.0000"/>
  </numFmts>
  <fonts count="79">
    <font>
      <sz val="10"/>
      <name val="Arial Cyr"/>
      <family val="0"/>
    </font>
    <font>
      <sz val="10"/>
      <color indexed="16"/>
      <name val="Arial Cyr"/>
      <family val="0"/>
    </font>
    <font>
      <b/>
      <sz val="14"/>
      <color indexed="16"/>
      <name val="AvantGarde Md BT"/>
      <family val="2"/>
    </font>
    <font>
      <b/>
      <sz val="14"/>
      <color indexed="16"/>
      <name val="Times New Roman"/>
      <family val="1"/>
    </font>
    <font>
      <sz val="11"/>
      <color indexed="16"/>
      <name val="Arial Cyr"/>
      <family val="0"/>
    </font>
    <font>
      <b/>
      <i/>
      <sz val="14"/>
      <color indexed="16"/>
      <name val="AvantGarde Md BT"/>
      <family val="2"/>
    </font>
    <font>
      <b/>
      <i/>
      <sz val="12"/>
      <color indexed="16"/>
      <name val="AvantGarde Md BT"/>
      <family val="2"/>
    </font>
    <font>
      <b/>
      <i/>
      <sz val="11"/>
      <color indexed="16"/>
      <name val="AvantGarde Md BT"/>
      <family val="2"/>
    </font>
    <font>
      <sz val="12"/>
      <name val="Arial Cyr"/>
      <family val="0"/>
    </font>
    <font>
      <b/>
      <sz val="12"/>
      <color indexed="42"/>
      <name val="Arial Cyr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8"/>
      <color indexed="10"/>
      <name val="Times New Roman"/>
      <family val="1"/>
    </font>
    <font>
      <sz val="11"/>
      <name val="Times New Roman"/>
      <family val="1"/>
    </font>
    <font>
      <b/>
      <i/>
      <sz val="12"/>
      <color indexed="10"/>
      <name val="Arial Cyr"/>
      <family val="0"/>
    </font>
    <font>
      <sz val="18"/>
      <name val="Arial Cyr"/>
      <family val="0"/>
    </font>
    <font>
      <sz val="26"/>
      <name val="Arial Cyr"/>
      <family val="0"/>
    </font>
    <font>
      <sz val="26"/>
      <color indexed="16"/>
      <name val="Arial Cyr"/>
      <family val="0"/>
    </font>
    <font>
      <sz val="14"/>
      <color indexed="16"/>
      <name val="Arial Cyr"/>
      <family val="0"/>
    </font>
    <font>
      <b/>
      <sz val="16"/>
      <color indexed="16"/>
      <name val="Arial Cyr"/>
      <family val="0"/>
    </font>
    <font>
      <sz val="18"/>
      <color indexed="16"/>
      <name val="Arial Cyr"/>
      <family val="0"/>
    </font>
    <font>
      <sz val="16"/>
      <color indexed="16"/>
      <name val="Arial Cyr"/>
      <family val="0"/>
    </font>
    <font>
      <sz val="12"/>
      <name val="Arial"/>
      <family val="2"/>
    </font>
    <font>
      <b/>
      <i/>
      <sz val="12"/>
      <color indexed="16"/>
      <name val="Arial"/>
      <family val="2"/>
    </font>
    <font>
      <sz val="10"/>
      <name val="Arial"/>
      <family val="2"/>
    </font>
    <font>
      <b/>
      <i/>
      <sz val="18"/>
      <color indexed="10"/>
      <name val="Arial Cyr"/>
      <family val="0"/>
    </font>
    <font>
      <sz val="22"/>
      <color indexed="16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8"/>
      <name val="Tahoma"/>
      <family val="0"/>
    </font>
    <font>
      <b/>
      <sz val="10"/>
      <name val="Arial Cyr"/>
      <family val="0"/>
    </font>
    <font>
      <b/>
      <i/>
      <sz val="10"/>
      <color indexed="16"/>
      <name val="AvantGarde Md BT"/>
      <family val="2"/>
    </font>
    <font>
      <b/>
      <i/>
      <sz val="10"/>
      <name val="Times New Roman"/>
      <family val="1"/>
    </font>
    <font>
      <sz val="11"/>
      <name val="Tahoma"/>
      <family val="2"/>
    </font>
    <font>
      <b/>
      <sz val="12"/>
      <color indexed="16"/>
      <name val="Arial"/>
      <family val="2"/>
    </font>
    <font>
      <sz val="18"/>
      <name val="Tahoma"/>
      <family val="2"/>
    </font>
    <font>
      <b/>
      <u val="single"/>
      <sz val="16"/>
      <color indexed="16"/>
      <name val="Arial Cyr"/>
      <family val="0"/>
    </font>
    <font>
      <b/>
      <u val="single"/>
      <sz val="16"/>
      <color indexed="10"/>
      <name val="Arial Cyr"/>
      <family val="0"/>
    </font>
    <font>
      <b/>
      <i/>
      <sz val="9"/>
      <color indexed="16"/>
      <name val="AvantGarde Md BT"/>
      <family val="2"/>
    </font>
    <font>
      <sz val="9"/>
      <name val="Times New Roman"/>
      <family val="1"/>
    </font>
    <font>
      <sz val="9"/>
      <name val="Arial Cyr"/>
      <family val="0"/>
    </font>
    <font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color indexed="53"/>
      <name val="AvantGarde Md BT"/>
      <family val="2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8"/>
      <color indexed="16"/>
      <name val="Times New Roman"/>
      <family val="1"/>
    </font>
    <font>
      <b/>
      <sz val="9"/>
      <color indexed="10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6"/>
      </right>
      <top style="thin">
        <color indexed="16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6"/>
      </right>
      <top style="thin"/>
      <bottom style="thin"/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16"/>
      </top>
      <bottom style="thin"/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6"/>
      </bottom>
    </border>
    <border>
      <left style="thin"/>
      <right>
        <color indexed="63"/>
      </right>
      <top style="thin">
        <color indexed="16"/>
      </top>
      <bottom>
        <color indexed="63"/>
      </bottom>
    </border>
    <border>
      <left style="thin">
        <color indexed="16"/>
      </left>
      <right style="thin"/>
      <top style="thin">
        <color indexed="16"/>
      </top>
      <bottom>
        <color indexed="63"/>
      </bottom>
    </border>
    <border>
      <left style="thin">
        <color indexed="16"/>
      </left>
      <right style="thin"/>
      <top>
        <color indexed="63"/>
      </top>
      <bottom>
        <color indexed="63"/>
      </bottom>
    </border>
    <border>
      <left style="thin">
        <color indexed="16"/>
      </left>
      <right style="thin"/>
      <top>
        <color indexed="63"/>
      </top>
      <bottom style="thin">
        <color indexed="16"/>
      </bottom>
    </border>
    <border>
      <left style="thin"/>
      <right style="thin">
        <color indexed="16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thin"/>
    </border>
    <border>
      <left>
        <color indexed="63"/>
      </left>
      <right style="medium">
        <color indexed="16"/>
      </right>
      <top style="medium">
        <color indexed="1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7" borderId="1" applyNumberFormat="0" applyAlignment="0" applyProtection="0"/>
    <xf numFmtId="0" fontId="64" fillId="20" borderId="2" applyNumberFormat="0" applyAlignment="0" applyProtection="0"/>
    <xf numFmtId="0" fontId="6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1" borderId="7" applyNumberFormat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6" fillId="20" borderId="1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" fillId="2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2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left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/>
      <protection hidden="1"/>
    </xf>
    <xf numFmtId="0" fontId="13" fillId="0" borderId="14" xfId="0" applyFont="1" applyBorder="1" applyAlignment="1" applyProtection="1">
      <alignment horizontal="center" vertical="center" wrapText="1"/>
      <protection hidden="1" locked="0"/>
    </xf>
    <xf numFmtId="0" fontId="13" fillId="0" borderId="13" xfId="0" applyFont="1" applyBorder="1" applyAlignment="1" applyProtection="1">
      <alignment horizontal="center" vertical="center" wrapText="1"/>
      <protection hidden="1" locked="0"/>
    </xf>
    <xf numFmtId="0" fontId="12" fillId="0" borderId="15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/>
      <protection hidden="1"/>
    </xf>
    <xf numFmtId="0" fontId="16" fillId="0" borderId="13" xfId="0" applyFont="1" applyBorder="1" applyAlignment="1" applyProtection="1">
      <alignment horizontal="left" vertical="center" wrapText="1"/>
      <protection hidden="1"/>
    </xf>
    <xf numFmtId="0" fontId="16" fillId="0" borderId="14" xfId="0" applyFont="1" applyBorder="1" applyAlignment="1" applyProtection="1">
      <alignment horizontal="left" vertical="center" wrapText="1"/>
      <protection hidden="1"/>
    </xf>
    <xf numFmtId="0" fontId="13" fillId="0" borderId="14" xfId="0" applyNumberFormat="1" applyFont="1" applyBorder="1" applyAlignment="1" applyProtection="1">
      <alignment horizontal="center" vertical="center" wrapText="1"/>
      <protection hidden="1" locked="0"/>
    </xf>
    <xf numFmtId="0" fontId="4" fillId="21" borderId="16" xfId="0" applyFont="1" applyFill="1" applyBorder="1" applyAlignment="1" applyProtection="1">
      <alignment horizontal="center" vertical="center" textRotation="90"/>
      <protection hidden="1"/>
    </xf>
    <xf numFmtId="0" fontId="7" fillId="20" borderId="16" xfId="0" applyFont="1" applyFill="1" applyBorder="1" applyAlignment="1" applyProtection="1">
      <alignment horizontal="center" vertical="center" wrapText="1"/>
      <protection hidden="1"/>
    </xf>
    <xf numFmtId="0" fontId="36" fillId="20" borderId="16" xfId="0" applyFont="1" applyFill="1" applyBorder="1" applyAlignment="1" applyProtection="1">
      <alignment horizontal="center" vertical="center" textRotation="90" wrapText="1"/>
      <protection hidden="1"/>
    </xf>
    <xf numFmtId="2" fontId="36" fillId="20" borderId="16" xfId="0" applyNumberFormat="1" applyFont="1" applyFill="1" applyBorder="1" applyAlignment="1" applyProtection="1">
      <alignment horizontal="center" vertical="center" wrapText="1"/>
      <protection hidden="1"/>
    </xf>
    <xf numFmtId="1" fontId="14" fillId="7" borderId="13" xfId="0" applyNumberFormat="1" applyFont="1" applyFill="1" applyBorder="1" applyAlignment="1" applyProtection="1">
      <alignment horizontal="center" vertical="center" wrapText="1"/>
      <protection hidden="1"/>
    </xf>
    <xf numFmtId="2" fontId="3" fillId="7" borderId="17" xfId="0" applyNumberFormat="1" applyFont="1" applyFill="1" applyBorder="1" applyAlignment="1" applyProtection="1">
      <alignment horizontal="left" vertical="center" wrapText="1"/>
      <protection hidden="1"/>
    </xf>
    <xf numFmtId="2" fontId="3" fillId="7" borderId="17" xfId="0" applyNumberFormat="1" applyFont="1" applyFill="1" applyBorder="1" applyAlignment="1" applyProtection="1">
      <alignment horizontal="right" vertical="center" wrapText="1"/>
      <protection hidden="1"/>
    </xf>
    <xf numFmtId="0" fontId="46" fillId="20" borderId="11" xfId="0" applyFont="1" applyFill="1" applyBorder="1" applyAlignment="1" applyProtection="1">
      <alignment horizontal="center" vertical="center"/>
      <protection hidden="1"/>
    </xf>
    <xf numFmtId="1" fontId="13" fillId="7" borderId="14" xfId="0" applyNumberFormat="1" applyFont="1" applyFill="1" applyBorder="1" applyAlignment="1" applyProtection="1">
      <alignment horizontal="center" vertical="center" wrapText="1"/>
      <protection hidden="1" locked="0"/>
    </xf>
    <xf numFmtId="1" fontId="14" fillId="7" borderId="14" xfId="0" applyNumberFormat="1" applyFont="1" applyFill="1" applyBorder="1" applyAlignment="1" applyProtection="1">
      <alignment horizontal="center" vertical="center" wrapText="1"/>
      <protection hidden="1"/>
    </xf>
    <xf numFmtId="1" fontId="14" fillId="7" borderId="15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14" xfId="0" applyNumberFormat="1" applyFont="1" applyBorder="1" applyAlignment="1" applyProtection="1">
      <alignment horizontal="center" vertical="center" wrapText="1"/>
      <protection hidden="1" locked="0"/>
    </xf>
    <xf numFmtId="1" fontId="12" fillId="0" borderId="14" xfId="0" applyNumberFormat="1" applyFont="1" applyBorder="1" applyAlignment="1" applyProtection="1">
      <alignment horizontal="center" vertical="center" wrapText="1"/>
      <protection hidden="1"/>
    </xf>
    <xf numFmtId="1" fontId="13" fillId="7" borderId="15" xfId="0" applyNumberFormat="1" applyFont="1" applyFill="1" applyBorder="1" applyAlignment="1" applyProtection="1">
      <alignment horizontal="center" vertical="center" wrapText="1"/>
      <protection hidden="1" locked="0"/>
    </xf>
    <xf numFmtId="1" fontId="14" fillId="7" borderId="18" xfId="0" applyNumberFormat="1" applyFont="1" applyFill="1" applyBorder="1" applyAlignment="1" applyProtection="1">
      <alignment horizontal="right" vertical="center" wrapText="1"/>
      <protection hidden="1"/>
    </xf>
    <xf numFmtId="1" fontId="15" fillId="22" borderId="18" xfId="0" applyNumberFormat="1" applyFont="1" applyFill="1" applyBorder="1" applyAlignment="1" applyProtection="1">
      <alignment horizontal="center" vertical="center" wrapText="1"/>
      <protection hidden="1"/>
    </xf>
    <xf numFmtId="1" fontId="3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4" xfId="0" applyFont="1" applyFill="1" applyBorder="1" applyAlignment="1" applyProtection="1">
      <alignment horizontal="left" vertical="center" wrapText="1"/>
      <protection hidden="1"/>
    </xf>
    <xf numFmtId="1" fontId="33" fillId="7" borderId="11" xfId="0" applyNumberFormat="1" applyFont="1" applyFill="1" applyBorder="1" applyAlignment="1" applyProtection="1">
      <alignment horizontal="center" vertical="center" wrapText="1"/>
      <protection hidden="1"/>
    </xf>
    <xf numFmtId="1" fontId="13" fillId="24" borderId="13" xfId="0" applyNumberFormat="1" applyFont="1" applyFill="1" applyBorder="1" applyAlignment="1" applyProtection="1">
      <alignment horizontal="center" vertical="center" wrapText="1"/>
      <protection hidden="1"/>
    </xf>
    <xf numFmtId="1" fontId="13" fillId="7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9" xfId="0" applyFont="1" applyBorder="1" applyAlignment="1" applyProtection="1">
      <alignment horizontal="left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1" fontId="13" fillId="24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 locked="0"/>
    </xf>
    <xf numFmtId="0" fontId="12" fillId="0" borderId="11" xfId="0" applyFont="1" applyBorder="1" applyAlignment="1" applyProtection="1">
      <alignment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wrapText="1"/>
      <protection hidden="1"/>
    </xf>
    <xf numFmtId="0" fontId="12" fillId="0" borderId="11" xfId="0" applyFont="1" applyBorder="1" applyAlignment="1" applyProtection="1">
      <alignment vertical="center"/>
      <protection hidden="1"/>
    </xf>
    <xf numFmtId="0" fontId="12" fillId="0" borderId="22" xfId="0" applyFont="1" applyBorder="1" applyAlignment="1" applyProtection="1">
      <alignment wrapText="1"/>
      <protection hidden="1"/>
    </xf>
    <xf numFmtId="0" fontId="16" fillId="0" borderId="11" xfId="0" applyFont="1" applyBorder="1" applyAlignment="1" applyProtection="1">
      <alignment horizontal="left" vertical="center" wrapText="1"/>
      <protection hidden="1"/>
    </xf>
    <xf numFmtId="0" fontId="16" fillId="0" borderId="21" xfId="0" applyFont="1" applyBorder="1" applyAlignment="1" applyProtection="1">
      <alignment horizontal="left" vertical="center" wrapText="1"/>
      <protection hidden="1"/>
    </xf>
    <xf numFmtId="0" fontId="16" fillId="25" borderId="11" xfId="0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Border="1" applyAlignment="1" applyProtection="1">
      <alignment/>
      <protection hidden="1"/>
    </xf>
    <xf numFmtId="0" fontId="16" fillId="0" borderId="22" xfId="0" applyFont="1" applyBorder="1" applyAlignment="1" applyProtection="1">
      <alignment horizontal="left" vertical="center" wrapText="1"/>
      <protection hidden="1"/>
    </xf>
    <xf numFmtId="0" fontId="12" fillId="0" borderId="11" xfId="0" applyFont="1" applyBorder="1" applyAlignment="1" applyProtection="1">
      <alignment horizontal="left" vertical="center" wrapText="1"/>
      <protection hidden="1"/>
    </xf>
    <xf numFmtId="1" fontId="13" fillId="7" borderId="14" xfId="0" applyNumberFormat="1" applyFont="1" applyFill="1" applyBorder="1" applyAlignment="1" applyProtection="1">
      <alignment horizontal="center" vertical="center" wrapText="1"/>
      <protection hidden="1"/>
    </xf>
    <xf numFmtId="1" fontId="13" fillId="7" borderId="11" xfId="0" applyNumberFormat="1" applyFont="1" applyFill="1" applyBorder="1" applyAlignment="1" applyProtection="1">
      <alignment horizontal="center" vertical="center" wrapText="1"/>
      <protection hidden="1"/>
    </xf>
    <xf numFmtId="1" fontId="13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1" fontId="12" fillId="0" borderId="23" xfId="0" applyNumberFormat="1" applyFont="1" applyBorder="1" applyAlignment="1" applyProtection="1">
      <alignment horizontal="center" vertical="center" wrapText="1"/>
      <protection hidden="1"/>
    </xf>
    <xf numFmtId="1" fontId="44" fillId="0" borderId="14" xfId="0" applyNumberFormat="1" applyFont="1" applyBorder="1" applyAlignment="1" applyProtection="1">
      <alignment horizontal="center" vertical="center" wrapText="1"/>
      <protection hidden="1"/>
    </xf>
    <xf numFmtId="1" fontId="12" fillId="0" borderId="24" xfId="0" applyNumberFormat="1" applyFont="1" applyBorder="1" applyAlignment="1" applyProtection="1">
      <alignment horizontal="center" vertical="center" wrapText="1"/>
      <protection hidden="1"/>
    </xf>
    <xf numFmtId="1" fontId="12" fillId="0" borderId="25" xfId="0" applyNumberFormat="1" applyFont="1" applyBorder="1" applyAlignment="1" applyProtection="1">
      <alignment horizontal="center" vertical="center" wrapText="1"/>
      <protection hidden="1"/>
    </xf>
    <xf numFmtId="0" fontId="10" fillId="20" borderId="15" xfId="0" applyFont="1" applyFill="1" applyBorder="1" applyAlignment="1" applyProtection="1">
      <alignment horizontal="center" vertical="center" textRotation="90" wrapText="1"/>
      <protection hidden="1"/>
    </xf>
    <xf numFmtId="1" fontId="47" fillId="0" borderId="26" xfId="0" applyNumberFormat="1" applyFont="1" applyBorder="1" applyAlignment="1" applyProtection="1">
      <alignment horizontal="center" vertical="center" wrapText="1"/>
      <protection hidden="1"/>
    </xf>
    <xf numFmtId="0" fontId="44" fillId="0" borderId="15" xfId="0" applyFont="1" applyBorder="1" applyAlignment="1" applyProtection="1">
      <alignment horizontal="center" vertical="center" wrapText="1"/>
      <protection hidden="1"/>
    </xf>
    <xf numFmtId="1" fontId="47" fillId="0" borderId="27" xfId="0" applyNumberFormat="1" applyFont="1" applyBorder="1" applyAlignment="1" applyProtection="1">
      <alignment horizontal="center" vertical="center" wrapText="1"/>
      <protection hidden="1"/>
    </xf>
    <xf numFmtId="1" fontId="47" fillId="0" borderId="28" xfId="0" applyNumberFormat="1" applyFont="1" applyBorder="1" applyAlignment="1" applyProtection="1">
      <alignment horizontal="center" vertical="center" wrapText="1"/>
      <protection hidden="1"/>
    </xf>
    <xf numFmtId="1" fontId="44" fillId="0" borderId="29" xfId="0" applyNumberFormat="1" applyFont="1" applyBorder="1" applyAlignment="1" applyProtection="1">
      <alignment horizontal="center" vertical="center" wrapText="1"/>
      <protection hidden="1"/>
    </xf>
    <xf numFmtId="0" fontId="12" fillId="4" borderId="27" xfId="0" applyFont="1" applyFill="1" applyBorder="1" applyAlignment="1" applyProtection="1">
      <alignment horizontal="left" vertical="center" wrapText="1"/>
      <protection hidden="1"/>
    </xf>
    <xf numFmtId="0" fontId="12" fillId="4" borderId="0" xfId="0" applyFont="1" applyFill="1" applyBorder="1" applyAlignment="1" applyProtection="1">
      <alignment horizontal="left" vertical="center" wrapText="1"/>
      <protection hidden="1"/>
    </xf>
    <xf numFmtId="0" fontId="12" fillId="4" borderId="28" xfId="0" applyFont="1" applyFill="1" applyBorder="1" applyAlignment="1" applyProtection="1">
      <alignment horizontal="left" vertical="center" wrapText="1"/>
      <protection hidden="1"/>
    </xf>
    <xf numFmtId="1" fontId="47" fillId="0" borderId="30" xfId="0" applyNumberFormat="1" applyFont="1" applyBorder="1" applyAlignment="1" applyProtection="1">
      <alignment horizontal="center" vertical="center" wrapText="1"/>
      <protection hidden="1"/>
    </xf>
    <xf numFmtId="0" fontId="10" fillId="20" borderId="31" xfId="0" applyFont="1" applyFill="1" applyBorder="1" applyAlignment="1" applyProtection="1">
      <alignment horizontal="center" vertical="center" textRotation="90" wrapText="1"/>
      <protection hidden="1"/>
    </xf>
    <xf numFmtId="0" fontId="10" fillId="20" borderId="13" xfId="0" applyFont="1" applyFill="1" applyBorder="1" applyAlignment="1" applyProtection="1">
      <alignment horizontal="center" vertical="center" textRotation="90" wrapText="1"/>
      <protection hidden="1"/>
    </xf>
    <xf numFmtId="1" fontId="47" fillId="0" borderId="32" xfId="0" applyNumberFormat="1" applyFont="1" applyBorder="1" applyAlignment="1" applyProtection="1">
      <alignment horizontal="center" vertical="center" wrapText="1"/>
      <protection hidden="1"/>
    </xf>
    <xf numFmtId="1" fontId="47" fillId="0" borderId="20" xfId="0" applyNumberFormat="1" applyFont="1" applyBorder="1" applyAlignment="1" applyProtection="1">
      <alignment horizontal="center" vertical="center" wrapText="1"/>
      <protection hidden="1"/>
    </xf>
    <xf numFmtId="1" fontId="47" fillId="0" borderId="33" xfId="0" applyNumberFormat="1" applyFont="1" applyBorder="1" applyAlignment="1" applyProtection="1">
      <alignment horizontal="center" vertical="center" wrapText="1"/>
      <protection hidden="1"/>
    </xf>
    <xf numFmtId="1" fontId="47" fillId="0" borderId="34" xfId="0" applyNumberFormat="1" applyFont="1" applyBorder="1" applyAlignment="1" applyProtection="1">
      <alignment horizontal="center" vertical="center" wrapText="1"/>
      <protection hidden="1"/>
    </xf>
    <xf numFmtId="0" fontId="44" fillId="0" borderId="14" xfId="0" applyFont="1" applyBorder="1" applyAlignment="1" applyProtection="1">
      <alignment horizontal="center" vertical="center" wrapText="1"/>
      <protection hidden="1"/>
    </xf>
    <xf numFmtId="0" fontId="12" fillId="4" borderId="35" xfId="0" applyFont="1" applyFill="1" applyBorder="1" applyAlignment="1" applyProtection="1">
      <alignment horizontal="left" vertical="center" wrapText="1"/>
      <protection hidden="1"/>
    </xf>
    <xf numFmtId="0" fontId="12" fillId="4" borderId="33" xfId="0" applyFont="1" applyFill="1" applyBorder="1" applyAlignment="1" applyProtection="1">
      <alignment horizontal="left" vertical="center" wrapText="1"/>
      <protection hidden="1"/>
    </xf>
    <xf numFmtId="0" fontId="12" fillId="4" borderId="32" xfId="0" applyFont="1" applyFill="1" applyBorder="1" applyAlignment="1" applyProtection="1">
      <alignment horizontal="left" vertical="center" wrapText="1"/>
      <protection hidden="1"/>
    </xf>
    <xf numFmtId="0" fontId="12" fillId="4" borderId="20" xfId="0" applyFont="1" applyFill="1" applyBorder="1" applyAlignment="1" applyProtection="1">
      <alignment horizontal="left" vertical="center" wrapText="1"/>
      <protection hidden="1"/>
    </xf>
    <xf numFmtId="0" fontId="11" fillId="0" borderId="36" xfId="0" applyFont="1" applyBorder="1" applyAlignment="1" applyProtection="1">
      <alignment horizontal="center" vertical="center" wrapText="1"/>
      <protection hidden="1"/>
    </xf>
    <xf numFmtId="0" fontId="11" fillId="0" borderId="37" xfId="0" applyFont="1" applyBorder="1" applyAlignment="1" applyProtection="1">
      <alignment horizontal="center" vertical="center" wrapText="1"/>
      <protection hidden="1"/>
    </xf>
    <xf numFmtId="0" fontId="11" fillId="0" borderId="38" xfId="0" applyFont="1" applyBorder="1" applyAlignment="1" applyProtection="1">
      <alignment horizontal="center" vertical="center" wrapText="1"/>
      <protection hidden="1"/>
    </xf>
    <xf numFmtId="0" fontId="11" fillId="0" borderId="39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44" fillId="0" borderId="11" xfId="0" applyFont="1" applyBorder="1" applyAlignment="1" applyProtection="1">
      <alignment horizontal="center" vertical="center" wrapText="1"/>
      <protection hidden="1"/>
    </xf>
    <xf numFmtId="1" fontId="12" fillId="0" borderId="14" xfId="0" applyNumberFormat="1" applyFont="1" applyBorder="1" applyAlignment="1" applyProtection="1">
      <alignment horizontal="center" vertical="center" wrapText="1"/>
      <protection hidden="1"/>
    </xf>
    <xf numFmtId="0" fontId="3" fillId="20" borderId="40" xfId="0" applyFont="1" applyFill="1" applyBorder="1" applyAlignment="1" applyProtection="1">
      <alignment horizontal="right" vertical="center" wrapText="1"/>
      <protection hidden="1"/>
    </xf>
    <xf numFmtId="0" fontId="3" fillId="20" borderId="41" xfId="0" applyFont="1" applyFill="1" applyBorder="1" applyAlignment="1" applyProtection="1">
      <alignment horizontal="right" vertical="center" wrapText="1"/>
      <protection hidden="1"/>
    </xf>
    <xf numFmtId="0" fontId="3" fillId="20" borderId="42" xfId="0" applyFont="1" applyFill="1" applyBorder="1" applyAlignment="1" applyProtection="1">
      <alignment horizontal="right" vertical="center" wrapText="1"/>
      <protection hidden="1"/>
    </xf>
    <xf numFmtId="0" fontId="10" fillId="20" borderId="43" xfId="0" applyFont="1" applyFill="1" applyBorder="1" applyAlignment="1" applyProtection="1">
      <alignment horizontal="center" vertical="center" textRotation="90" wrapText="1"/>
      <protection hidden="1"/>
    </xf>
    <xf numFmtId="0" fontId="10" fillId="20" borderId="28" xfId="0" applyFont="1" applyFill="1" applyBorder="1" applyAlignment="1" applyProtection="1">
      <alignment horizontal="center" vertical="center" textRotation="90" wrapText="1"/>
      <protection hidden="1"/>
    </xf>
    <xf numFmtId="0" fontId="10" fillId="20" borderId="34" xfId="0" applyFont="1" applyFill="1" applyBorder="1" applyAlignment="1" applyProtection="1">
      <alignment horizontal="center" vertical="center" textRotation="90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9" fillId="21" borderId="36" xfId="0" applyFont="1" applyFill="1" applyBorder="1" applyAlignment="1" applyProtection="1">
      <alignment horizontal="center" vertical="center" textRotation="90"/>
      <protection hidden="1"/>
    </xf>
    <xf numFmtId="0" fontId="9" fillId="21" borderId="37" xfId="0" applyFont="1" applyFill="1" applyBorder="1" applyAlignment="1" applyProtection="1">
      <alignment horizontal="center" vertical="center" textRotation="90"/>
      <protection hidden="1"/>
    </xf>
    <xf numFmtId="0" fontId="9" fillId="21" borderId="38" xfId="0" applyFont="1" applyFill="1" applyBorder="1" applyAlignment="1" applyProtection="1">
      <alignment horizontal="center" vertical="center" textRotation="90"/>
      <protection hidden="1"/>
    </xf>
    <xf numFmtId="1" fontId="12" fillId="0" borderId="46" xfId="0" applyNumberFormat="1" applyFont="1" applyBorder="1" applyAlignment="1" applyProtection="1">
      <alignment horizontal="center" vertical="center" wrapText="1"/>
      <protection hidden="1"/>
    </xf>
    <xf numFmtId="1" fontId="12" fillId="0" borderId="34" xfId="0" applyNumberFormat="1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textRotation="90" wrapText="1"/>
      <protection hidden="1"/>
    </xf>
    <xf numFmtId="0" fontId="0" fillId="0" borderId="13" xfId="0" applyBorder="1" applyAlignment="1" applyProtection="1">
      <alignment horizontal="center" vertical="center" textRotation="90" wrapText="1"/>
      <protection hidden="1"/>
    </xf>
    <xf numFmtId="1" fontId="12" fillId="0" borderId="29" xfId="0" applyNumberFormat="1" applyFont="1" applyBorder="1" applyAlignment="1" applyProtection="1">
      <alignment horizontal="center" vertical="center" wrapText="1"/>
      <protection hidden="1"/>
    </xf>
    <xf numFmtId="1" fontId="12" fillId="0" borderId="27" xfId="0" applyNumberFormat="1" applyFont="1" applyBorder="1" applyAlignment="1" applyProtection="1">
      <alignment horizontal="center" vertical="center" wrapText="1"/>
      <protection hidden="1"/>
    </xf>
    <xf numFmtId="1" fontId="12" fillId="0" borderId="28" xfId="0" applyNumberFormat="1" applyFont="1" applyBorder="1" applyAlignment="1" applyProtection="1">
      <alignment horizontal="center" vertical="center" wrapText="1"/>
      <protection hidden="1"/>
    </xf>
    <xf numFmtId="1" fontId="47" fillId="0" borderId="47" xfId="0" applyNumberFormat="1" applyFont="1" applyBorder="1" applyAlignment="1" applyProtection="1">
      <alignment horizontal="center" vertical="center" wrapText="1"/>
      <protection hidden="1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44" fillId="0" borderId="19" xfId="0" applyFont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 applyProtection="1">
      <alignment horizontal="center" vertical="center" wrapText="1"/>
      <protection hidden="1"/>
    </xf>
    <xf numFmtId="1" fontId="12" fillId="0" borderId="11" xfId="0" applyNumberFormat="1" applyFont="1" applyBorder="1" applyAlignment="1" applyProtection="1">
      <alignment horizontal="center" vertical="center" wrapText="1"/>
      <protection hidden="1"/>
    </xf>
    <xf numFmtId="1" fontId="12" fillId="0" borderId="51" xfId="0" applyNumberFormat="1" applyFont="1" applyBorder="1" applyAlignment="1" applyProtection="1">
      <alignment horizontal="center" vertical="center" wrapText="1"/>
      <protection hidden="1"/>
    </xf>
    <xf numFmtId="1" fontId="12" fillId="0" borderId="47" xfId="0" applyNumberFormat="1" applyFont="1" applyBorder="1" applyAlignment="1" applyProtection="1">
      <alignment horizontal="center" vertical="center" wrapText="1"/>
      <protection hidden="1"/>
    </xf>
    <xf numFmtId="1" fontId="12" fillId="0" borderId="26" xfId="0" applyNumberFormat="1" applyFont="1" applyBorder="1" applyAlignment="1" applyProtection="1">
      <alignment horizontal="center" vertical="center" wrapText="1"/>
      <protection hidden="1"/>
    </xf>
    <xf numFmtId="0" fontId="57" fillId="20" borderId="15" xfId="0" applyFont="1" applyFill="1" applyBorder="1" applyAlignment="1" applyProtection="1">
      <alignment horizontal="center" vertical="center" textRotation="90" wrapText="1"/>
      <protection hidden="1"/>
    </xf>
    <xf numFmtId="0" fontId="57" fillId="20" borderId="31" xfId="0" applyFont="1" applyFill="1" applyBorder="1" applyAlignment="1" applyProtection="1">
      <alignment horizontal="center" vertical="center" textRotation="90" wrapText="1"/>
      <protection hidden="1"/>
    </xf>
    <xf numFmtId="0" fontId="57" fillId="20" borderId="13" xfId="0" applyFont="1" applyFill="1" applyBorder="1" applyAlignment="1" applyProtection="1">
      <alignment horizontal="center" vertical="center" textRotation="90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52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1" fontId="13" fillId="7" borderId="15" xfId="0" applyNumberFormat="1" applyFont="1" applyFill="1" applyBorder="1" applyAlignment="1" applyProtection="1">
      <alignment horizontal="center" vertical="center" wrapText="1"/>
      <protection hidden="1" locked="0"/>
    </xf>
    <xf numFmtId="1" fontId="13" fillId="7" borderId="31" xfId="0" applyNumberFormat="1" applyFont="1" applyFill="1" applyBorder="1" applyAlignment="1" applyProtection="1">
      <alignment horizontal="center" vertical="center" wrapText="1"/>
      <protection hidden="1" locked="0"/>
    </xf>
    <xf numFmtId="1" fontId="13" fillId="7" borderId="13" xfId="0" applyNumberFormat="1" applyFont="1" applyFill="1" applyBorder="1" applyAlignment="1" applyProtection="1">
      <alignment horizontal="center" vertical="center" wrapText="1"/>
      <protection hidden="1" locked="0"/>
    </xf>
    <xf numFmtId="1" fontId="47" fillId="0" borderId="0" xfId="0" applyNumberFormat="1" applyFont="1" applyBorder="1" applyAlignment="1" applyProtection="1">
      <alignment horizontal="center" vertical="center" wrapText="1"/>
      <protection hidden="1"/>
    </xf>
    <xf numFmtId="1" fontId="13" fillId="7" borderId="15" xfId="0" applyNumberFormat="1" applyFont="1" applyFill="1" applyBorder="1" applyAlignment="1" applyProtection="1">
      <alignment horizontal="center" vertical="center" wrapText="1"/>
      <protection hidden="1"/>
    </xf>
    <xf numFmtId="1" fontId="13" fillId="7" borderId="31" xfId="0" applyNumberFormat="1" applyFont="1" applyFill="1" applyBorder="1" applyAlignment="1" applyProtection="1">
      <alignment horizontal="center" vertical="center" wrapText="1"/>
      <protection hidden="1"/>
    </xf>
    <xf numFmtId="1" fontId="13" fillId="7" borderId="13" xfId="0" applyNumberFormat="1" applyFont="1" applyFill="1" applyBorder="1" applyAlignment="1" applyProtection="1">
      <alignment horizontal="center" vertical="center" wrapText="1"/>
      <protection hidden="1"/>
    </xf>
    <xf numFmtId="1" fontId="47" fillId="0" borderId="35" xfId="0" applyNumberFormat="1" applyFont="1" applyBorder="1" applyAlignment="1" applyProtection="1">
      <alignment horizontal="center" vertical="center" wrapText="1"/>
      <protection hidden="1"/>
    </xf>
    <xf numFmtId="1" fontId="16" fillId="0" borderId="47" xfId="0" applyNumberFormat="1" applyFont="1" applyBorder="1" applyAlignment="1" applyProtection="1">
      <alignment horizontal="center" vertical="center" wrapText="1"/>
      <protection hidden="1"/>
    </xf>
    <xf numFmtId="1" fontId="16" fillId="0" borderId="26" xfId="0" applyNumberFormat="1" applyFont="1" applyBorder="1" applyAlignment="1" applyProtection="1">
      <alignment horizontal="center" vertical="center" wrapText="1"/>
      <protection hidden="1"/>
    </xf>
    <xf numFmtId="1" fontId="44" fillId="0" borderId="39" xfId="0" applyNumberFormat="1" applyFont="1" applyBorder="1" applyAlignment="1" applyProtection="1">
      <alignment horizontal="center" vertical="center" wrapText="1"/>
      <protection hidden="1"/>
    </xf>
    <xf numFmtId="1" fontId="44" fillId="0" borderId="26" xfId="0" applyNumberFormat="1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53" xfId="0" applyFont="1" applyBorder="1" applyAlignment="1" applyProtection="1">
      <alignment horizontal="center" vertical="center" wrapText="1"/>
      <protection hidden="1"/>
    </xf>
    <xf numFmtId="0" fontId="39" fillId="21" borderId="17" xfId="0" applyFont="1" applyFill="1" applyBorder="1" applyAlignment="1" applyProtection="1">
      <alignment horizontal="right" vertical="center" wrapText="1"/>
      <protection hidden="1"/>
    </xf>
    <xf numFmtId="0" fontId="39" fillId="21" borderId="54" xfId="0" applyFont="1" applyFill="1" applyBorder="1" applyAlignment="1" applyProtection="1">
      <alignment horizontal="right" vertical="center" wrapText="1"/>
      <protection hidden="1"/>
    </xf>
    <xf numFmtId="0" fontId="39" fillId="21" borderId="55" xfId="0" applyFont="1" applyFill="1" applyBorder="1" applyAlignment="1" applyProtection="1">
      <alignment horizontal="right" vertical="center" wrapText="1"/>
      <protection hidden="1"/>
    </xf>
    <xf numFmtId="1" fontId="12" fillId="0" borderId="26" xfId="0" applyNumberFormat="1" applyFont="1" applyBorder="1" applyAlignment="1" applyProtection="1">
      <alignment horizontal="center" vertical="center" wrapText="1"/>
      <protection hidden="1" locked="0"/>
    </xf>
    <xf numFmtId="1" fontId="12" fillId="0" borderId="28" xfId="0" applyNumberFormat="1" applyFont="1" applyBorder="1" applyAlignment="1" applyProtection="1">
      <alignment horizontal="center" vertical="center" wrapText="1"/>
      <protection hidden="1" locked="0"/>
    </xf>
    <xf numFmtId="1" fontId="12" fillId="0" borderId="34" xfId="0" applyNumberFormat="1" applyFont="1" applyBorder="1" applyAlignment="1" applyProtection="1">
      <alignment horizontal="center" vertical="center" wrapText="1"/>
      <protection hidden="1" locked="0"/>
    </xf>
    <xf numFmtId="0" fontId="46" fillId="20" borderId="24" xfId="0" applyFont="1" applyFill="1" applyBorder="1" applyAlignment="1" applyProtection="1">
      <alignment horizontal="left" vertical="center"/>
      <protection hidden="1"/>
    </xf>
    <xf numFmtId="0" fontId="46" fillId="20" borderId="56" xfId="0" applyFont="1" applyFill="1" applyBorder="1" applyAlignment="1" applyProtection="1">
      <alignment horizontal="left" vertical="center"/>
      <protection hidden="1"/>
    </xf>
    <xf numFmtId="0" fontId="46" fillId="20" borderId="57" xfId="0" applyFont="1" applyFill="1" applyBorder="1" applyAlignment="1" applyProtection="1">
      <alignment horizontal="left" vertical="center"/>
      <protection hidden="1"/>
    </xf>
    <xf numFmtId="0" fontId="3" fillId="20" borderId="24" xfId="0" applyFont="1" applyFill="1" applyBorder="1" applyAlignment="1" applyProtection="1">
      <alignment horizontal="center" vertical="center"/>
      <protection hidden="1"/>
    </xf>
    <xf numFmtId="0" fontId="3" fillId="20" borderId="56" xfId="0" applyFont="1" applyFill="1" applyBorder="1" applyAlignment="1" applyProtection="1">
      <alignment horizontal="center" vertical="center"/>
      <protection hidden="1"/>
    </xf>
    <xf numFmtId="0" fontId="3" fillId="20" borderId="57" xfId="0" applyFont="1" applyFill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0" fontId="16" fillId="0" borderId="28" xfId="0" applyFont="1" applyBorder="1" applyAlignment="1" applyProtection="1">
      <alignment horizontal="center" vertical="center" wrapText="1"/>
      <protection hidden="1"/>
    </xf>
    <xf numFmtId="0" fontId="16" fillId="0" borderId="38" xfId="0" applyFont="1" applyBorder="1" applyAlignment="1" applyProtection="1">
      <alignment horizontal="center" vertical="center" wrapText="1"/>
      <protection hidden="1"/>
    </xf>
    <xf numFmtId="0" fontId="16" fillId="0" borderId="34" xfId="0" applyFont="1" applyBorder="1" applyAlignment="1" applyProtection="1">
      <alignment horizontal="center" vertical="center" wrapText="1"/>
      <protection hidden="1"/>
    </xf>
    <xf numFmtId="0" fontId="12" fillId="0" borderId="39" xfId="0" applyFont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38" xfId="0" applyFont="1" applyBorder="1" applyAlignment="1" applyProtection="1">
      <alignment horizontal="center" vertical="center" wrapText="1"/>
      <protection hidden="1"/>
    </xf>
    <xf numFmtId="0" fontId="12" fillId="0" borderId="34" xfId="0" applyFont="1" applyBorder="1" applyAlignment="1" applyProtection="1">
      <alignment horizontal="center" vertical="center" wrapText="1"/>
      <protection hidden="1"/>
    </xf>
    <xf numFmtId="0" fontId="47" fillId="0" borderId="19" xfId="0" applyFont="1" applyBorder="1" applyAlignment="1" applyProtection="1">
      <alignment horizontal="center" vertical="center" wrapText="1"/>
      <protection hidden="1"/>
    </xf>
    <xf numFmtId="0" fontId="47" fillId="0" borderId="20" xfId="0" applyFont="1" applyBorder="1" applyAlignment="1" applyProtection="1">
      <alignment horizontal="center" vertical="center" wrapText="1"/>
      <protection hidden="1"/>
    </xf>
    <xf numFmtId="0" fontId="12" fillId="4" borderId="14" xfId="0" applyFont="1" applyFill="1" applyBorder="1" applyAlignment="1" applyProtection="1">
      <alignment horizontal="left" vertical="center" wrapText="1"/>
      <protection hidden="1" locked="0"/>
    </xf>
    <xf numFmtId="1" fontId="16" fillId="0" borderId="39" xfId="0" applyNumberFormat="1" applyFont="1" applyBorder="1" applyAlignment="1" applyProtection="1">
      <alignment horizontal="center" vertical="center" wrapText="1"/>
      <protection hidden="1"/>
    </xf>
    <xf numFmtId="1" fontId="16" fillId="0" borderId="37" xfId="0" applyNumberFormat="1" applyFont="1" applyBorder="1" applyAlignment="1" applyProtection="1">
      <alignment horizontal="center" vertical="center" wrapText="1"/>
      <protection hidden="1"/>
    </xf>
    <xf numFmtId="1" fontId="16" fillId="0" borderId="28" xfId="0" applyNumberFormat="1" applyFont="1" applyBorder="1" applyAlignment="1" applyProtection="1">
      <alignment horizontal="center" vertical="center" wrapText="1"/>
      <protection hidden="1"/>
    </xf>
    <xf numFmtId="1" fontId="16" fillId="0" borderId="38" xfId="0" applyNumberFormat="1" applyFont="1" applyBorder="1" applyAlignment="1" applyProtection="1">
      <alignment horizontal="center" vertical="center" wrapText="1"/>
      <protection hidden="1"/>
    </xf>
    <xf numFmtId="1" fontId="16" fillId="0" borderId="34" xfId="0" applyNumberFormat="1" applyFont="1" applyBorder="1" applyAlignment="1" applyProtection="1">
      <alignment horizontal="center" vertical="center" wrapText="1"/>
      <protection hidden="1"/>
    </xf>
    <xf numFmtId="1" fontId="14" fillId="7" borderId="15" xfId="0" applyNumberFormat="1" applyFont="1" applyFill="1" applyBorder="1" applyAlignment="1" applyProtection="1">
      <alignment horizontal="center" vertical="center" wrapText="1"/>
      <protection hidden="1"/>
    </xf>
    <xf numFmtId="1" fontId="14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4" xfId="0" applyFont="1" applyFill="1" applyBorder="1" applyAlignment="1" applyProtection="1">
      <alignment horizontal="left" vertical="center" wrapText="1"/>
      <protection hidden="1"/>
    </xf>
    <xf numFmtId="0" fontId="3" fillId="20" borderId="14" xfId="0" applyFont="1" applyFill="1" applyBorder="1" applyAlignment="1" applyProtection="1">
      <alignment horizontal="right" vertical="center" wrapText="1"/>
      <protection hidden="1"/>
    </xf>
    <xf numFmtId="0" fontId="3" fillId="20" borderId="19" xfId="0" applyFont="1" applyFill="1" applyBorder="1" applyAlignment="1" applyProtection="1">
      <alignment horizontal="right" vertical="center" wrapText="1"/>
      <protection hidden="1"/>
    </xf>
    <xf numFmtId="0" fontId="16" fillId="4" borderId="19" xfId="0" applyFont="1" applyFill="1" applyBorder="1" applyAlignment="1" applyProtection="1">
      <alignment horizontal="left" vertical="center" wrapText="1"/>
      <protection hidden="1"/>
    </xf>
    <xf numFmtId="0" fontId="16" fillId="4" borderId="32" xfId="0" applyFont="1" applyFill="1" applyBorder="1" applyAlignment="1" applyProtection="1">
      <alignment horizontal="left" vertical="center" wrapText="1"/>
      <protection hidden="1"/>
    </xf>
    <xf numFmtId="0" fontId="16" fillId="4" borderId="20" xfId="0" applyFont="1" applyFill="1" applyBorder="1" applyAlignment="1" applyProtection="1">
      <alignment horizontal="left" vertical="center" wrapText="1"/>
      <protection hidden="1"/>
    </xf>
    <xf numFmtId="1" fontId="12" fillId="0" borderId="39" xfId="0" applyNumberFormat="1" applyFont="1" applyBorder="1" applyAlignment="1" applyProtection="1">
      <alignment horizontal="center" vertical="center" wrapText="1"/>
      <protection hidden="1"/>
    </xf>
    <xf numFmtId="1" fontId="12" fillId="0" borderId="37" xfId="0" applyNumberFormat="1" applyFont="1" applyBorder="1" applyAlignment="1" applyProtection="1">
      <alignment horizontal="center" vertical="center" wrapText="1"/>
      <protection hidden="1"/>
    </xf>
    <xf numFmtId="1" fontId="12" fillId="0" borderId="38" xfId="0" applyNumberFormat="1" applyFont="1" applyBorder="1" applyAlignment="1" applyProtection="1">
      <alignment horizontal="center" vertical="center" wrapText="1"/>
      <protection hidden="1"/>
    </xf>
    <xf numFmtId="0" fontId="46" fillId="20" borderId="24" xfId="0" applyFont="1" applyFill="1" applyBorder="1" applyAlignment="1" applyProtection="1">
      <alignment horizontal="center" vertical="center"/>
      <protection hidden="1" locked="0"/>
    </xf>
    <xf numFmtId="0" fontId="46" fillId="20" borderId="56" xfId="0" applyFont="1" applyFill="1" applyBorder="1" applyAlignment="1" applyProtection="1">
      <alignment horizontal="center" vertical="center"/>
      <protection hidden="1" locked="0"/>
    </xf>
    <xf numFmtId="0" fontId="46" fillId="20" borderId="57" xfId="0" applyFont="1" applyFill="1" applyBorder="1" applyAlignment="1" applyProtection="1">
      <alignment horizontal="center" vertical="center"/>
      <protection hidden="1" locked="0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55" fillId="20" borderId="24" xfId="0" applyFont="1" applyFill="1" applyBorder="1" applyAlignment="1" applyProtection="1">
      <alignment horizontal="center" vertical="center"/>
      <protection hidden="1"/>
    </xf>
    <xf numFmtId="0" fontId="55" fillId="20" borderId="56" xfId="0" applyFont="1" applyFill="1" applyBorder="1" applyAlignment="1" applyProtection="1">
      <alignment horizontal="center" vertical="center"/>
      <protection hidden="1"/>
    </xf>
    <xf numFmtId="0" fontId="55" fillId="20" borderId="57" xfId="0" applyFont="1" applyFill="1" applyBorder="1" applyAlignment="1" applyProtection="1">
      <alignment horizontal="center" vertical="center"/>
      <protection hidden="1"/>
    </xf>
    <xf numFmtId="0" fontId="2" fillId="20" borderId="58" xfId="0" applyFont="1" applyFill="1" applyBorder="1" applyAlignment="1" applyProtection="1">
      <alignment horizontal="center" vertical="center"/>
      <protection hidden="1"/>
    </xf>
    <xf numFmtId="0" fontId="2" fillId="20" borderId="59" xfId="0" applyFont="1" applyFill="1" applyBorder="1" applyAlignment="1" applyProtection="1">
      <alignment horizontal="center" vertical="center"/>
      <protection hidden="1"/>
    </xf>
    <xf numFmtId="0" fontId="2" fillId="20" borderId="27" xfId="0" applyFont="1" applyFill="1" applyBorder="1" applyAlignment="1" applyProtection="1">
      <alignment horizontal="center" vertical="center"/>
      <protection hidden="1"/>
    </xf>
    <xf numFmtId="0" fontId="2" fillId="20" borderId="0" xfId="0" applyFont="1" applyFill="1" applyBorder="1" applyAlignment="1" applyProtection="1">
      <alignment horizontal="center" vertical="center"/>
      <protection hidden="1"/>
    </xf>
    <xf numFmtId="0" fontId="2" fillId="20" borderId="60" xfId="0" applyFont="1" applyFill="1" applyBorder="1" applyAlignment="1" applyProtection="1">
      <alignment horizontal="center" vertical="center"/>
      <protection hidden="1"/>
    </xf>
    <xf numFmtId="0" fontId="2" fillId="20" borderId="61" xfId="0" applyFont="1" applyFill="1" applyBorder="1" applyAlignment="1" applyProtection="1">
      <alignment horizontal="center" vertical="center"/>
      <protection hidden="1"/>
    </xf>
    <xf numFmtId="0" fontId="51" fillId="15" borderId="24" xfId="0" applyFont="1" applyFill="1" applyBorder="1" applyAlignment="1" applyProtection="1">
      <alignment horizontal="center" vertical="center" wrapText="1"/>
      <protection hidden="1" locked="0"/>
    </xf>
    <xf numFmtId="0" fontId="51" fillId="15" borderId="56" xfId="0" applyFont="1" applyFill="1" applyBorder="1" applyAlignment="1" applyProtection="1">
      <alignment horizontal="center" vertical="center" wrapText="1"/>
      <protection hidden="1" locked="0"/>
    </xf>
    <xf numFmtId="0" fontId="51" fillId="15" borderId="57" xfId="0" applyFont="1" applyFill="1" applyBorder="1" applyAlignment="1" applyProtection="1">
      <alignment horizontal="center" vertical="center" wrapText="1"/>
      <protection hidden="1" locked="0"/>
    </xf>
    <xf numFmtId="0" fontId="50" fillId="15" borderId="58" xfId="0" applyFont="1" applyFill="1" applyBorder="1" applyAlignment="1" applyProtection="1">
      <alignment horizontal="center" vertical="center"/>
      <protection hidden="1"/>
    </xf>
    <xf numFmtId="0" fontId="50" fillId="15" borderId="59" xfId="0" applyFont="1" applyFill="1" applyBorder="1" applyAlignment="1" applyProtection="1">
      <alignment horizontal="center" vertical="center"/>
      <protection hidden="1"/>
    </xf>
    <xf numFmtId="0" fontId="50" fillId="15" borderId="60" xfId="0" applyFont="1" applyFill="1" applyBorder="1" applyAlignment="1" applyProtection="1">
      <alignment horizontal="center" vertical="center"/>
      <protection hidden="1"/>
    </xf>
    <xf numFmtId="0" fontId="50" fillId="15" borderId="61" xfId="0" applyFont="1" applyFill="1" applyBorder="1" applyAlignment="1" applyProtection="1">
      <alignment horizontal="center" vertical="center"/>
      <protection hidden="1"/>
    </xf>
    <xf numFmtId="0" fontId="9" fillId="21" borderId="13" xfId="0" applyFont="1" applyFill="1" applyBorder="1" applyAlignment="1" applyProtection="1">
      <alignment horizontal="center" vertical="center" textRotation="90"/>
      <protection hidden="1"/>
    </xf>
    <xf numFmtId="0" fontId="9" fillId="21" borderId="14" xfId="0" applyFont="1" applyFill="1" applyBorder="1" applyAlignment="1" applyProtection="1">
      <alignment horizontal="center" vertical="center" textRotation="90"/>
      <protection hidden="1"/>
    </xf>
    <xf numFmtId="0" fontId="14" fillId="0" borderId="62" xfId="0" applyFont="1" applyBorder="1" applyAlignment="1" applyProtection="1">
      <alignment horizontal="center" vertical="center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44" fillId="0" borderId="13" xfId="0" applyFont="1" applyBorder="1" applyAlignment="1" applyProtection="1">
      <alignment horizontal="center" vertical="center" wrapText="1"/>
      <protection hidden="1"/>
    </xf>
    <xf numFmtId="0" fontId="37" fillId="20" borderId="15" xfId="0" applyFont="1" applyFill="1" applyBorder="1" applyAlignment="1" applyProtection="1">
      <alignment horizontal="center" vertical="center" wrapText="1"/>
      <protection hidden="1"/>
    </xf>
    <xf numFmtId="0" fontId="37" fillId="20" borderId="31" xfId="0" applyFont="1" applyFill="1" applyBorder="1" applyAlignment="1" applyProtection="1">
      <alignment horizontal="center" vertical="center" wrapText="1"/>
      <protection hidden="1"/>
    </xf>
    <xf numFmtId="0" fontId="37" fillId="20" borderId="13" xfId="0" applyFont="1" applyFill="1" applyBorder="1" applyAlignment="1" applyProtection="1">
      <alignment horizontal="center" vertical="center" wrapText="1"/>
      <protection hidden="1"/>
    </xf>
    <xf numFmtId="1" fontId="12" fillId="0" borderId="19" xfId="0" applyNumberFormat="1" applyFont="1" applyBorder="1" applyAlignment="1" applyProtection="1">
      <alignment horizontal="center" vertical="center" wrapText="1"/>
      <protection hidden="1"/>
    </xf>
    <xf numFmtId="1" fontId="12" fillId="0" borderId="20" xfId="0" applyNumberFormat="1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1" fontId="47" fillId="0" borderId="19" xfId="0" applyNumberFormat="1" applyFont="1" applyBorder="1" applyAlignment="1" applyProtection="1">
      <alignment horizontal="center" vertical="center" wrapText="1"/>
      <protection hidden="1"/>
    </xf>
    <xf numFmtId="1" fontId="12" fillId="0" borderId="39" xfId="0" applyNumberFormat="1" applyFont="1" applyBorder="1" applyAlignment="1" applyProtection="1">
      <alignment horizontal="center" vertical="center" wrapText="1"/>
      <protection hidden="1" locked="0"/>
    </xf>
    <xf numFmtId="1" fontId="12" fillId="0" borderId="37" xfId="0" applyNumberFormat="1" applyFont="1" applyBorder="1" applyAlignment="1" applyProtection="1">
      <alignment horizontal="center" vertical="center" wrapText="1"/>
      <protection hidden="1" locked="0"/>
    </xf>
    <xf numFmtId="1" fontId="12" fillId="0" borderId="38" xfId="0" applyNumberFormat="1" applyFont="1" applyBorder="1" applyAlignment="1" applyProtection="1">
      <alignment horizontal="center" vertical="center" wrapText="1"/>
      <protection hidden="1" locked="0"/>
    </xf>
    <xf numFmtId="1" fontId="12" fillId="4" borderId="19" xfId="0" applyNumberFormat="1" applyFont="1" applyFill="1" applyBorder="1" applyAlignment="1" applyProtection="1">
      <alignment horizontal="center" vertical="center" wrapText="1"/>
      <protection hidden="1"/>
    </xf>
    <xf numFmtId="1" fontId="12" fillId="4" borderId="32" xfId="0" applyNumberFormat="1" applyFont="1" applyFill="1" applyBorder="1" applyAlignment="1" applyProtection="1">
      <alignment horizontal="center" vertical="center" wrapText="1"/>
      <protection hidden="1"/>
    </xf>
    <xf numFmtId="1" fontId="12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9" xfId="0" applyFont="1" applyFill="1" applyBorder="1" applyAlignment="1" applyProtection="1">
      <alignment horizontal="center" vertical="center" wrapText="1"/>
      <protection hidden="1"/>
    </xf>
    <xf numFmtId="0" fontId="12" fillId="4" borderId="32" xfId="0" applyFont="1" applyFill="1" applyBorder="1" applyAlignment="1" applyProtection="1">
      <alignment horizontal="center" vertical="center" wrapText="1"/>
      <protection hidden="1"/>
    </xf>
    <xf numFmtId="0" fontId="12" fillId="4" borderId="20" xfId="0" applyFont="1" applyFill="1" applyBorder="1" applyAlignment="1" applyProtection="1">
      <alignment horizontal="center" vertical="center" wrapText="1"/>
      <protection hidden="1"/>
    </xf>
    <xf numFmtId="1" fontId="16" fillId="0" borderId="19" xfId="0" applyNumberFormat="1" applyFont="1" applyBorder="1" applyAlignment="1" applyProtection="1">
      <alignment horizontal="center" vertical="center" wrapText="1"/>
      <protection hidden="1"/>
    </xf>
    <xf numFmtId="1" fontId="16" fillId="0" borderId="20" xfId="0" applyNumberFormat="1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left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1" fontId="44" fillId="0" borderId="19" xfId="0" applyNumberFormat="1" applyFont="1" applyBorder="1" applyAlignment="1" applyProtection="1">
      <alignment horizontal="left" vertical="center" wrapText="1"/>
      <protection hidden="1"/>
    </xf>
    <xf numFmtId="1" fontId="44" fillId="0" borderId="20" xfId="0" applyNumberFormat="1" applyFont="1" applyBorder="1" applyAlignment="1" applyProtection="1">
      <alignment horizontal="left" vertical="center" wrapText="1"/>
      <protection hidden="1"/>
    </xf>
    <xf numFmtId="1" fontId="14" fillId="7" borderId="31" xfId="0" applyNumberFormat="1" applyFont="1" applyFill="1" applyBorder="1" applyAlignment="1" applyProtection="1">
      <alignment horizontal="center" vertical="center" wrapText="1"/>
      <protection hidden="1"/>
    </xf>
    <xf numFmtId="1" fontId="14" fillId="7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1" fontId="4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21" borderId="15" xfId="0" applyFont="1" applyFill="1" applyBorder="1" applyAlignment="1" applyProtection="1">
      <alignment horizontal="center" vertical="center" textRotation="90"/>
      <protection hidden="1"/>
    </xf>
    <xf numFmtId="0" fontId="12" fillId="4" borderId="19" xfId="0" applyFont="1" applyFill="1" applyBorder="1" applyAlignment="1" applyProtection="1">
      <alignment horizontal="left" vertical="center" wrapText="1"/>
      <protection hidden="1"/>
    </xf>
    <xf numFmtId="0" fontId="5" fillId="20" borderId="16" xfId="0" applyFont="1" applyFill="1" applyBorder="1" applyAlignment="1" applyProtection="1">
      <alignment horizontal="center" vertical="center" wrapText="1"/>
      <protection hidden="1"/>
    </xf>
    <xf numFmtId="0" fontId="43" fillId="20" borderId="16" xfId="0" applyFont="1" applyFill="1" applyBorder="1" applyAlignment="1" applyProtection="1">
      <alignment horizontal="center" vertical="center" wrapText="1"/>
      <protection hidden="1"/>
    </xf>
    <xf numFmtId="0" fontId="17" fillId="20" borderId="17" xfId="0" applyFont="1" applyFill="1" applyBorder="1" applyAlignment="1" applyProtection="1">
      <alignment horizontal="center" vertical="center"/>
      <protection hidden="1"/>
    </xf>
    <xf numFmtId="0" fontId="8" fillId="20" borderId="54" xfId="0" applyFont="1" applyFill="1" applyBorder="1" applyAlignment="1" applyProtection="1">
      <alignment horizontal="center" vertical="center"/>
      <protection hidden="1"/>
    </xf>
    <xf numFmtId="0" fontId="8" fillId="20" borderId="55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12" fillId="0" borderId="39" xfId="0" applyFont="1" applyBorder="1" applyAlignment="1" applyProtection="1">
      <alignment horizontal="center" vertical="center" wrapText="1"/>
      <protection hidden="1" locked="0"/>
    </xf>
    <xf numFmtId="0" fontId="12" fillId="0" borderId="26" xfId="0" applyFont="1" applyBorder="1" applyAlignment="1" applyProtection="1">
      <alignment horizontal="center" vertical="center" wrapText="1"/>
      <protection hidden="1" locked="0"/>
    </xf>
    <xf numFmtId="0" fontId="12" fillId="0" borderId="37" xfId="0" applyFont="1" applyBorder="1" applyAlignment="1" applyProtection="1">
      <alignment horizontal="center" vertical="center" wrapText="1"/>
      <protection hidden="1" locked="0"/>
    </xf>
    <xf numFmtId="0" fontId="12" fillId="0" borderId="28" xfId="0" applyFont="1" applyBorder="1" applyAlignment="1" applyProtection="1">
      <alignment horizontal="center" vertical="center" wrapText="1"/>
      <protection hidden="1" locked="0"/>
    </xf>
    <xf numFmtId="1" fontId="44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40" xfId="0" applyFont="1" applyBorder="1" applyAlignment="1" applyProtection="1">
      <alignment horizontal="center" vertical="center" wrapText="1"/>
      <protection hidden="1"/>
    </xf>
    <xf numFmtId="0" fontId="12" fillId="0" borderId="63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>
      <alignment horizontal="center" vertical="center" wrapText="1"/>
    </xf>
    <xf numFmtId="0" fontId="28" fillId="20" borderId="0" xfId="0" applyFont="1" applyFill="1" applyBorder="1" applyAlignment="1" applyProtection="1">
      <alignment horizontal="center" vertical="center" wrapText="1"/>
      <protection/>
    </xf>
    <xf numFmtId="0" fontId="18" fillId="2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 wrapText="1"/>
    </xf>
    <xf numFmtId="0" fontId="24" fillId="0" borderId="64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6" fillId="20" borderId="66" xfId="0" applyFont="1" applyFill="1" applyBorder="1" applyAlignment="1" applyProtection="1">
      <alignment horizontal="center" vertical="center" wrapText="1"/>
      <protection/>
    </xf>
    <xf numFmtId="0" fontId="6" fillId="20" borderId="67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59" xfId="0" applyFont="1" applyBorder="1" applyAlignment="1">
      <alignment horizontal="center" wrapText="1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6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</xdr:row>
      <xdr:rowOff>581025</xdr:rowOff>
    </xdr:from>
    <xdr:to>
      <xdr:col>3</xdr:col>
      <xdr:colOff>3495675</xdr:colOff>
      <xdr:row>2</xdr:row>
      <xdr:rowOff>619125</xdr:rowOff>
    </xdr:to>
    <xdr:sp>
      <xdr:nvSpPr>
        <xdr:cNvPr id="1" name="Line 1"/>
        <xdr:cNvSpPr>
          <a:spLocks/>
        </xdr:cNvSpPr>
      </xdr:nvSpPr>
      <xdr:spPr>
        <a:xfrm flipV="1">
          <a:off x="2847975" y="1419225"/>
          <a:ext cx="3324225" cy="3810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171450</xdr:colOff>
      <xdr:row>2</xdr:row>
      <xdr:rowOff>285750</xdr:rowOff>
    </xdr:from>
    <xdr:to>
      <xdr:col>3</xdr:col>
      <xdr:colOff>2143125</xdr:colOff>
      <xdr:row>2</xdr:row>
      <xdr:rowOff>619125</xdr:rowOff>
    </xdr:to>
    <xdr:sp>
      <xdr:nvSpPr>
        <xdr:cNvPr id="2" name="Line 2"/>
        <xdr:cNvSpPr>
          <a:spLocks/>
        </xdr:cNvSpPr>
      </xdr:nvSpPr>
      <xdr:spPr>
        <a:xfrm flipV="1">
          <a:off x="2847975" y="1123950"/>
          <a:ext cx="1971675" cy="33337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552450</xdr:colOff>
      <xdr:row>2</xdr:row>
      <xdr:rowOff>581025</xdr:rowOff>
    </xdr:from>
    <xdr:to>
      <xdr:col>4</xdr:col>
      <xdr:colOff>1200150</xdr:colOff>
      <xdr:row>3</xdr:row>
      <xdr:rowOff>266700</xdr:rowOff>
    </xdr:to>
    <xdr:sp>
      <xdr:nvSpPr>
        <xdr:cNvPr id="3" name="Line 3"/>
        <xdr:cNvSpPr>
          <a:spLocks/>
        </xdr:cNvSpPr>
      </xdr:nvSpPr>
      <xdr:spPr>
        <a:xfrm flipV="1">
          <a:off x="3228975" y="1419225"/>
          <a:ext cx="5172075" cy="48577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2781300</xdr:colOff>
      <xdr:row>6</xdr:row>
      <xdr:rowOff>847725</xdr:rowOff>
    </xdr:from>
    <xdr:to>
      <xdr:col>4</xdr:col>
      <xdr:colOff>1123950</xdr:colOff>
      <xdr:row>7</xdr:row>
      <xdr:rowOff>590550</xdr:rowOff>
    </xdr:to>
    <xdr:sp>
      <xdr:nvSpPr>
        <xdr:cNvPr id="4" name="Line 4"/>
        <xdr:cNvSpPr>
          <a:spLocks/>
        </xdr:cNvSpPr>
      </xdr:nvSpPr>
      <xdr:spPr>
        <a:xfrm flipH="1" flipV="1">
          <a:off x="5457825" y="5314950"/>
          <a:ext cx="2867025" cy="6286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4133850</xdr:colOff>
      <xdr:row>6</xdr:row>
      <xdr:rowOff>523875</xdr:rowOff>
    </xdr:from>
    <xdr:to>
      <xdr:col>4</xdr:col>
      <xdr:colOff>1123950</xdr:colOff>
      <xdr:row>7</xdr:row>
      <xdr:rowOff>581025</xdr:rowOff>
    </xdr:to>
    <xdr:sp>
      <xdr:nvSpPr>
        <xdr:cNvPr id="5" name="Line 5"/>
        <xdr:cNvSpPr>
          <a:spLocks/>
        </xdr:cNvSpPr>
      </xdr:nvSpPr>
      <xdr:spPr>
        <a:xfrm flipH="1" flipV="1">
          <a:off x="6810375" y="4991100"/>
          <a:ext cx="1514475" cy="9429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1276350</xdr:colOff>
      <xdr:row>2</xdr:row>
      <xdr:rowOff>190500</xdr:rowOff>
    </xdr:from>
    <xdr:to>
      <xdr:col>3</xdr:col>
      <xdr:colOff>3905250</xdr:colOff>
      <xdr:row>5</xdr:row>
      <xdr:rowOff>209550</xdr:rowOff>
    </xdr:to>
    <xdr:sp>
      <xdr:nvSpPr>
        <xdr:cNvPr id="6" name="Line 7"/>
        <xdr:cNvSpPr>
          <a:spLocks/>
        </xdr:cNvSpPr>
      </xdr:nvSpPr>
      <xdr:spPr>
        <a:xfrm flipV="1">
          <a:off x="3952875" y="1028700"/>
          <a:ext cx="2628900" cy="265747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K264"/>
  <sheetViews>
    <sheetView tabSelected="1" view="pageBreakPreview" zoomScaleNormal="70" zoomScaleSheetLayoutView="100" zoomScalePageLayoutView="0" workbookViewId="0" topLeftCell="C259">
      <selection activeCell="G184" sqref="G184"/>
    </sheetView>
  </sheetViews>
  <sheetFormatPr defaultColWidth="9.00390625" defaultRowHeight="12.75"/>
  <cols>
    <col min="1" max="1" width="3.125" style="14" customWidth="1"/>
    <col min="2" max="2" width="15.875" style="14" customWidth="1"/>
    <col min="3" max="3" width="11.00390625" style="14" customWidth="1"/>
    <col min="4" max="4" width="46.875" style="14" customWidth="1"/>
    <col min="5" max="5" width="12.625" style="14" customWidth="1"/>
    <col min="6" max="6" width="8.375" style="14" customWidth="1"/>
    <col min="7" max="7" width="13.75390625" style="14" customWidth="1"/>
    <col min="8" max="8" width="5.25390625" style="28" customWidth="1"/>
    <col min="9" max="9" width="9.125" style="28" customWidth="1"/>
    <col min="10" max="10" width="15.875" style="14" customWidth="1"/>
    <col min="11" max="11" width="11.625" style="14" customWidth="1"/>
    <col min="12" max="16384" width="9.125" style="14" customWidth="1"/>
  </cols>
  <sheetData>
    <row r="1" spans="1:10" ht="17.25" customHeight="1" thickBot="1">
      <c r="A1" s="13"/>
      <c r="B1" s="37" t="s">
        <v>7</v>
      </c>
      <c r="C1" s="48">
        <f>PRODUCT(J49,1)</f>
        <v>109.92307692307692</v>
      </c>
      <c r="D1" s="201" t="s">
        <v>452</v>
      </c>
      <c r="E1" s="202"/>
      <c r="F1" s="202"/>
      <c r="G1" s="202"/>
      <c r="H1" s="202"/>
      <c r="I1" s="202"/>
      <c r="J1" s="203"/>
    </row>
    <row r="2" spans="1:10" ht="17.25" customHeight="1" thickBot="1">
      <c r="A2" s="13"/>
      <c r="B2" s="37" t="s">
        <v>38</v>
      </c>
      <c r="C2" s="48">
        <f>PRODUCT(J86,1)</f>
        <v>134.65656565656568</v>
      </c>
      <c r="D2" s="204" t="s">
        <v>453</v>
      </c>
      <c r="E2" s="205"/>
      <c r="F2" s="205"/>
      <c r="G2" s="205"/>
      <c r="H2" s="205"/>
      <c r="I2" s="205"/>
      <c r="J2" s="205"/>
    </row>
    <row r="3" spans="1:10" ht="17.25" customHeight="1" thickBot="1">
      <c r="A3" s="13"/>
      <c r="B3" s="37" t="s">
        <v>82</v>
      </c>
      <c r="C3" s="48">
        <f>PRODUCT(J143,1)</f>
        <v>769.4184704184705</v>
      </c>
      <c r="D3" s="206"/>
      <c r="E3" s="207"/>
      <c r="F3" s="207"/>
      <c r="G3" s="207"/>
      <c r="H3" s="207"/>
      <c r="I3" s="207"/>
      <c r="J3" s="207"/>
    </row>
    <row r="4" spans="1:11" ht="17.25" customHeight="1" thickBot="1">
      <c r="A4" s="15"/>
      <c r="B4" s="37" t="s">
        <v>149</v>
      </c>
      <c r="C4" s="48">
        <f>PRODUCT(J177,1)</f>
        <v>77</v>
      </c>
      <c r="D4" s="208"/>
      <c r="E4" s="209"/>
      <c r="F4" s="209"/>
      <c r="G4" s="209"/>
      <c r="H4" s="209"/>
      <c r="I4" s="209"/>
      <c r="J4" s="209"/>
      <c r="K4" s="16"/>
    </row>
    <row r="5" spans="1:11" ht="17.25" customHeight="1" thickBot="1">
      <c r="A5" s="15"/>
      <c r="B5" s="37" t="s">
        <v>300</v>
      </c>
      <c r="C5" s="48">
        <f>PRODUCT(J201,1)</f>
        <v>71.42857142857143</v>
      </c>
      <c r="D5" s="213"/>
      <c r="E5" s="214"/>
      <c r="F5" s="214"/>
      <c r="G5" s="214"/>
      <c r="H5" s="214"/>
      <c r="I5" s="214"/>
      <c r="J5" s="214"/>
      <c r="K5" s="16"/>
    </row>
    <row r="6" spans="1:11" ht="17.25" customHeight="1" thickBot="1">
      <c r="A6" s="15"/>
      <c r="B6" s="37" t="s">
        <v>336</v>
      </c>
      <c r="C6" s="48">
        <f>PRODUCT(J263,1)</f>
        <v>83</v>
      </c>
      <c r="D6" s="215"/>
      <c r="E6" s="216"/>
      <c r="F6" s="216"/>
      <c r="G6" s="216"/>
      <c r="H6" s="216"/>
      <c r="I6" s="216"/>
      <c r="J6" s="216"/>
      <c r="K6" s="16"/>
    </row>
    <row r="7" spans="1:11" ht="17.25" customHeight="1" thickBot="1">
      <c r="A7" s="17"/>
      <c r="B7" s="38" t="s">
        <v>209</v>
      </c>
      <c r="C7" s="50">
        <f>SUM(J177,J143,J86,J49,J263,J201)</f>
        <v>1245.4266844266845</v>
      </c>
      <c r="D7" s="210" t="s">
        <v>456</v>
      </c>
      <c r="E7" s="211"/>
      <c r="F7" s="211"/>
      <c r="G7" s="211"/>
      <c r="H7" s="211"/>
      <c r="I7" s="211"/>
      <c r="J7" s="212"/>
      <c r="K7" s="16"/>
    </row>
    <row r="8" spans="1:10" ht="15.75" customHeight="1">
      <c r="A8" s="159" t="s">
        <v>252</v>
      </c>
      <c r="B8" s="160"/>
      <c r="C8" s="160"/>
      <c r="D8" s="161"/>
      <c r="E8" s="196">
        <v>99</v>
      </c>
      <c r="F8" s="199"/>
      <c r="G8" s="199"/>
      <c r="H8" s="199"/>
      <c r="I8" s="200"/>
      <c r="J8" s="39" t="s">
        <v>256</v>
      </c>
    </row>
    <row r="9" spans="1:10" ht="15.75" customHeight="1">
      <c r="A9" s="159" t="s">
        <v>257</v>
      </c>
      <c r="B9" s="160"/>
      <c r="C9" s="160"/>
      <c r="D9" s="161"/>
      <c r="E9" s="196">
        <v>0</v>
      </c>
      <c r="F9" s="197"/>
      <c r="G9" s="197"/>
      <c r="H9" s="197"/>
      <c r="I9" s="198"/>
      <c r="J9" s="39" t="s">
        <v>256</v>
      </c>
    </row>
    <row r="10" spans="1:10" ht="15.75" customHeight="1">
      <c r="A10" s="159" t="s">
        <v>253</v>
      </c>
      <c r="B10" s="160"/>
      <c r="C10" s="160"/>
      <c r="D10" s="161"/>
      <c r="E10" s="196">
        <v>13</v>
      </c>
      <c r="F10" s="197"/>
      <c r="G10" s="197"/>
      <c r="H10" s="197"/>
      <c r="I10" s="198"/>
      <c r="J10" s="39" t="s">
        <v>256</v>
      </c>
    </row>
    <row r="11" spans="1:10" ht="15.75" customHeight="1">
      <c r="A11" s="159" t="s">
        <v>254</v>
      </c>
      <c r="B11" s="160"/>
      <c r="C11" s="160"/>
      <c r="D11" s="161"/>
      <c r="E11" s="196">
        <v>14</v>
      </c>
      <c r="F11" s="197"/>
      <c r="G11" s="197"/>
      <c r="H11" s="197"/>
      <c r="I11" s="198"/>
      <c r="J11" s="39" t="s">
        <v>256</v>
      </c>
    </row>
    <row r="12" spans="1:10" ht="15.75" customHeight="1">
      <c r="A12" s="159" t="s">
        <v>255</v>
      </c>
      <c r="B12" s="160"/>
      <c r="C12" s="160"/>
      <c r="D12" s="161"/>
      <c r="E12" s="196">
        <v>11</v>
      </c>
      <c r="F12" s="197"/>
      <c r="G12" s="197"/>
      <c r="H12" s="197"/>
      <c r="I12" s="198"/>
      <c r="J12" s="39" t="s">
        <v>256</v>
      </c>
    </row>
    <row r="13" spans="1:10" ht="15.75" customHeight="1">
      <c r="A13" s="162"/>
      <c r="B13" s="163"/>
      <c r="C13" s="163"/>
      <c r="D13" s="163"/>
      <c r="E13" s="163"/>
      <c r="F13" s="163"/>
      <c r="G13" s="163"/>
      <c r="H13" s="163"/>
      <c r="I13" s="163"/>
      <c r="J13" s="164"/>
    </row>
    <row r="14" spans="1:10" ht="48" customHeight="1" thickBot="1">
      <c r="A14" s="32"/>
      <c r="B14" s="33" t="s">
        <v>0</v>
      </c>
      <c r="C14" s="255" t="s">
        <v>1</v>
      </c>
      <c r="D14" s="255"/>
      <c r="E14" s="33" t="s">
        <v>2</v>
      </c>
      <c r="F14" s="34" t="s">
        <v>258</v>
      </c>
      <c r="G14" s="35" t="s">
        <v>4</v>
      </c>
      <c r="H14" s="256" t="s">
        <v>5</v>
      </c>
      <c r="I14" s="256"/>
      <c r="J14" s="35" t="s">
        <v>6</v>
      </c>
    </row>
    <row r="15" spans="1:10" ht="19.5" customHeight="1" thickBot="1">
      <c r="A15" s="257" t="s">
        <v>199</v>
      </c>
      <c r="B15" s="258"/>
      <c r="C15" s="258"/>
      <c r="D15" s="258"/>
      <c r="E15" s="258"/>
      <c r="F15" s="258"/>
      <c r="G15" s="258"/>
      <c r="H15" s="258"/>
      <c r="I15" s="258"/>
      <c r="J15" s="259"/>
    </row>
    <row r="16" spans="1:10" ht="33.75" customHeight="1">
      <c r="A16" s="217" t="s">
        <v>7</v>
      </c>
      <c r="B16" s="75" t="s">
        <v>8</v>
      </c>
      <c r="C16" s="18">
        <v>1</v>
      </c>
      <c r="D16" s="29" t="s">
        <v>448</v>
      </c>
      <c r="E16" s="26">
        <v>0</v>
      </c>
      <c r="F16" s="219" t="s">
        <v>9</v>
      </c>
      <c r="G16" s="51">
        <f>IF(E9=0,0,E16*100/E9)</f>
        <v>0</v>
      </c>
      <c r="H16" s="221" t="s">
        <v>10</v>
      </c>
      <c r="I16" s="221"/>
      <c r="J16" s="36">
        <f>PRODUCT(G16,10)</f>
        <v>0</v>
      </c>
    </row>
    <row r="17" spans="1:10" ht="30">
      <c r="A17" s="218"/>
      <c r="B17" s="85"/>
      <c r="C17" s="19">
        <v>2</v>
      </c>
      <c r="D17" s="30" t="s">
        <v>449</v>
      </c>
      <c r="E17" s="26">
        <v>0</v>
      </c>
      <c r="F17" s="220"/>
      <c r="G17" s="51">
        <f>IF(E9=0,0,E17*100/E9)</f>
        <v>0</v>
      </c>
      <c r="H17" s="91" t="s">
        <v>11</v>
      </c>
      <c r="I17" s="91"/>
      <c r="J17" s="41">
        <f>PRODUCT(G17,8)</f>
        <v>0</v>
      </c>
    </row>
    <row r="18" spans="1:10" ht="30">
      <c r="A18" s="218"/>
      <c r="B18" s="85"/>
      <c r="C18" s="19">
        <v>3</v>
      </c>
      <c r="D18" s="30" t="s">
        <v>450</v>
      </c>
      <c r="E18" s="26">
        <v>0</v>
      </c>
      <c r="F18" s="220"/>
      <c r="G18" s="51">
        <f>IF(E9=0,0,E18*100/E9)</f>
        <v>0</v>
      </c>
      <c r="H18" s="91" t="s">
        <v>12</v>
      </c>
      <c r="I18" s="91"/>
      <c r="J18" s="41">
        <f>PRODUCT(G18,7)</f>
        <v>0</v>
      </c>
    </row>
    <row r="19" spans="1:10" ht="15.75">
      <c r="A19" s="218"/>
      <c r="B19" s="85"/>
      <c r="C19" s="19">
        <v>4</v>
      </c>
      <c r="D19" s="30" t="s">
        <v>451</v>
      </c>
      <c r="E19" s="26">
        <v>0</v>
      </c>
      <c r="F19" s="220"/>
      <c r="G19" s="51">
        <f>IF(E9=0,0,E19*100/E9)</f>
        <v>0</v>
      </c>
      <c r="H19" s="91" t="s">
        <v>13</v>
      </c>
      <c r="I19" s="91"/>
      <c r="J19" s="41">
        <f>PRODUCT(G19,5)</f>
        <v>0</v>
      </c>
    </row>
    <row r="20" spans="1:10" ht="15.75">
      <c r="A20" s="218"/>
      <c r="B20" s="85"/>
      <c r="C20" s="19">
        <v>5</v>
      </c>
      <c r="D20" s="30" t="s">
        <v>14</v>
      </c>
      <c r="E20" s="26">
        <v>0</v>
      </c>
      <c r="F20" s="220"/>
      <c r="G20" s="51">
        <f>IF(E9=0,0,E20*100/E9)</f>
        <v>0</v>
      </c>
      <c r="H20" s="91" t="s">
        <v>15</v>
      </c>
      <c r="I20" s="91"/>
      <c r="J20" s="41">
        <f>PRODUCT(G20,4)</f>
        <v>0</v>
      </c>
    </row>
    <row r="21" spans="1:10" ht="15.75">
      <c r="A21" s="218"/>
      <c r="B21" s="85"/>
      <c r="C21" s="19">
        <v>6</v>
      </c>
      <c r="D21" s="30" t="s">
        <v>318</v>
      </c>
      <c r="E21" s="26">
        <v>2</v>
      </c>
      <c r="F21" s="220"/>
      <c r="G21" s="51">
        <f>IF(E10=0,0,E21*100/E10)</f>
        <v>15.384615384615385</v>
      </c>
      <c r="H21" s="91" t="s">
        <v>16</v>
      </c>
      <c r="I21" s="91"/>
      <c r="J21" s="41">
        <f>PRODUCT(G21,3)</f>
        <v>46.15384615384615</v>
      </c>
    </row>
    <row r="22" spans="1:10" ht="15.75">
      <c r="A22" s="218"/>
      <c r="B22" s="85"/>
      <c r="C22" s="19">
        <v>7</v>
      </c>
      <c r="D22" s="30" t="s">
        <v>319</v>
      </c>
      <c r="E22" s="26">
        <v>2</v>
      </c>
      <c r="F22" s="220"/>
      <c r="G22" s="51">
        <f>IF(E10=0,0,E22*100/E10)</f>
        <v>15.384615384615385</v>
      </c>
      <c r="H22" s="91" t="s">
        <v>17</v>
      </c>
      <c r="I22" s="91"/>
      <c r="J22" s="41">
        <f>PRODUCT(G22,2)</f>
        <v>30.76923076923077</v>
      </c>
    </row>
    <row r="23" spans="1:10" ht="30.75" customHeight="1">
      <c r="A23" s="218"/>
      <c r="B23" s="85"/>
      <c r="C23" s="19">
        <v>8</v>
      </c>
      <c r="D23" s="30" t="s">
        <v>327</v>
      </c>
      <c r="E23" s="26">
        <v>0</v>
      </c>
      <c r="F23" s="220"/>
      <c r="G23" s="51">
        <f>IF(E10=0,0,E23*100/E10)</f>
        <v>0</v>
      </c>
      <c r="H23" s="91" t="s">
        <v>18</v>
      </c>
      <c r="I23" s="91"/>
      <c r="J23" s="41">
        <f>PRODUCT(G23,-5)</f>
        <v>0</v>
      </c>
    </row>
    <row r="24" spans="1:10" ht="30">
      <c r="A24" s="218"/>
      <c r="B24" s="85"/>
      <c r="C24" s="19">
        <v>9</v>
      </c>
      <c r="D24" s="30" t="s">
        <v>250</v>
      </c>
      <c r="E24" s="26">
        <v>0</v>
      </c>
      <c r="F24" s="220"/>
      <c r="G24" s="51">
        <f>IF(E9=0,0,E24*100/E9)</f>
        <v>0</v>
      </c>
      <c r="H24" s="91" t="s">
        <v>19</v>
      </c>
      <c r="I24" s="91"/>
      <c r="J24" s="41">
        <f>IF(G24=0,0,IF(G24&lt;=1,-7,IF(G24&gt;1,-10,0)))</f>
        <v>0</v>
      </c>
    </row>
    <row r="25" spans="1:10" ht="15.75" customHeight="1">
      <c r="A25" s="218"/>
      <c r="B25" s="75" t="s">
        <v>20</v>
      </c>
      <c r="C25" s="22"/>
      <c r="D25" s="190" t="s">
        <v>21</v>
      </c>
      <c r="E25" s="191"/>
      <c r="F25" s="191"/>
      <c r="G25" s="191"/>
      <c r="H25" s="191"/>
      <c r="I25" s="191"/>
      <c r="J25" s="192"/>
    </row>
    <row r="26" spans="1:10" ht="15.75">
      <c r="A26" s="218"/>
      <c r="B26" s="85"/>
      <c r="C26" s="19">
        <v>10</v>
      </c>
      <c r="D26" s="30" t="s">
        <v>226</v>
      </c>
      <c r="E26" s="193" t="s">
        <v>22</v>
      </c>
      <c r="F26" s="131"/>
      <c r="G26" s="40">
        <v>0</v>
      </c>
      <c r="H26" s="72" t="s">
        <v>23</v>
      </c>
      <c r="I26" s="72"/>
      <c r="J26" s="41">
        <f>PRODUCT(G26,10)</f>
        <v>0</v>
      </c>
    </row>
    <row r="27" spans="1:10" ht="15.75">
      <c r="A27" s="218"/>
      <c r="B27" s="85"/>
      <c r="C27" s="19">
        <v>11</v>
      </c>
      <c r="D27" s="30" t="s">
        <v>227</v>
      </c>
      <c r="E27" s="194"/>
      <c r="F27" s="121"/>
      <c r="G27" s="40">
        <v>0</v>
      </c>
      <c r="H27" s="72" t="s">
        <v>281</v>
      </c>
      <c r="I27" s="72"/>
      <c r="J27" s="41">
        <f>PRODUCT(G27,8)</f>
        <v>0</v>
      </c>
    </row>
    <row r="28" spans="1:10" ht="15.75">
      <c r="A28" s="218"/>
      <c r="B28" s="85"/>
      <c r="C28" s="19">
        <v>12</v>
      </c>
      <c r="D28" s="30" t="s">
        <v>229</v>
      </c>
      <c r="E28" s="194"/>
      <c r="F28" s="121"/>
      <c r="G28" s="40">
        <v>0</v>
      </c>
      <c r="H28" s="72" t="s">
        <v>242</v>
      </c>
      <c r="I28" s="72"/>
      <c r="J28" s="41">
        <f>PRODUCT(G28,6)</f>
        <v>0</v>
      </c>
    </row>
    <row r="29" spans="1:10" ht="14.25" customHeight="1">
      <c r="A29" s="218"/>
      <c r="B29" s="85"/>
      <c r="C29" s="19">
        <v>13</v>
      </c>
      <c r="D29" s="30" t="s">
        <v>228</v>
      </c>
      <c r="E29" s="195"/>
      <c r="F29" s="116"/>
      <c r="G29" s="40">
        <v>0</v>
      </c>
      <c r="H29" s="72" t="s">
        <v>243</v>
      </c>
      <c r="I29" s="72"/>
      <c r="J29" s="41">
        <f>PRODUCT(G29,4)</f>
        <v>0</v>
      </c>
    </row>
    <row r="30" spans="1:10" ht="15.75">
      <c r="A30" s="218"/>
      <c r="B30" s="85"/>
      <c r="C30" s="19"/>
      <c r="D30" s="190" t="s">
        <v>26</v>
      </c>
      <c r="E30" s="191"/>
      <c r="F30" s="191"/>
      <c r="G30" s="191"/>
      <c r="H30" s="191"/>
      <c r="I30" s="191"/>
      <c r="J30" s="192"/>
    </row>
    <row r="31" spans="1:10" ht="15.75">
      <c r="A31" s="218"/>
      <c r="B31" s="85"/>
      <c r="C31" s="19">
        <v>14</v>
      </c>
      <c r="D31" s="30" t="s">
        <v>226</v>
      </c>
      <c r="E31" s="193" t="s">
        <v>22</v>
      </c>
      <c r="F31" s="131"/>
      <c r="G31" s="40">
        <v>0</v>
      </c>
      <c r="H31" s="72" t="s">
        <v>282</v>
      </c>
      <c r="I31" s="72"/>
      <c r="J31" s="41">
        <f>PRODUCT(G31,8)</f>
        <v>0</v>
      </c>
    </row>
    <row r="32" spans="1:10" ht="15.75">
      <c r="A32" s="218"/>
      <c r="B32" s="85"/>
      <c r="C32" s="19">
        <v>15</v>
      </c>
      <c r="D32" s="30" t="s">
        <v>227</v>
      </c>
      <c r="E32" s="194"/>
      <c r="F32" s="121"/>
      <c r="G32" s="40">
        <v>0</v>
      </c>
      <c r="H32" s="72" t="s">
        <v>242</v>
      </c>
      <c r="I32" s="72"/>
      <c r="J32" s="41">
        <f>PRODUCT(G32,6)</f>
        <v>0</v>
      </c>
    </row>
    <row r="33" spans="1:10" ht="15.75">
      <c r="A33" s="218"/>
      <c r="B33" s="85"/>
      <c r="C33" s="19">
        <v>16</v>
      </c>
      <c r="D33" s="30" t="s">
        <v>229</v>
      </c>
      <c r="E33" s="194"/>
      <c r="F33" s="121"/>
      <c r="G33" s="40">
        <v>0</v>
      </c>
      <c r="H33" s="72" t="s">
        <v>243</v>
      </c>
      <c r="I33" s="72"/>
      <c r="J33" s="41">
        <f>PRODUCT(G33,4)</f>
        <v>0</v>
      </c>
    </row>
    <row r="34" spans="1:10" ht="15.75">
      <c r="A34" s="218"/>
      <c r="B34" s="85"/>
      <c r="C34" s="19">
        <v>17</v>
      </c>
      <c r="D34" s="30" t="s">
        <v>228</v>
      </c>
      <c r="E34" s="195"/>
      <c r="F34" s="116"/>
      <c r="G34" s="40">
        <v>8</v>
      </c>
      <c r="H34" s="72" t="s">
        <v>105</v>
      </c>
      <c r="I34" s="72"/>
      <c r="J34" s="41">
        <f>PRODUCT(G34,2)</f>
        <v>16</v>
      </c>
    </row>
    <row r="35" spans="1:10" ht="15.75">
      <c r="A35" s="218"/>
      <c r="B35" s="85"/>
      <c r="C35" s="19"/>
      <c r="D35" s="190" t="s">
        <v>27</v>
      </c>
      <c r="E35" s="191"/>
      <c r="F35" s="191"/>
      <c r="G35" s="191"/>
      <c r="H35" s="191"/>
      <c r="I35" s="191"/>
      <c r="J35" s="192"/>
    </row>
    <row r="36" spans="1:10" ht="15.75">
      <c r="A36" s="218"/>
      <c r="B36" s="85"/>
      <c r="C36" s="19">
        <v>18</v>
      </c>
      <c r="D36" s="30" t="s">
        <v>244</v>
      </c>
      <c r="E36" s="193" t="s">
        <v>22</v>
      </c>
      <c r="F36" s="131"/>
      <c r="G36" s="40">
        <v>0</v>
      </c>
      <c r="H36" s="72" t="s">
        <v>283</v>
      </c>
      <c r="I36" s="72"/>
      <c r="J36" s="41">
        <f>PRODUCT(G36,10)</f>
        <v>0</v>
      </c>
    </row>
    <row r="37" spans="1:10" ht="15.75">
      <c r="A37" s="218"/>
      <c r="B37" s="85"/>
      <c r="C37" s="19">
        <v>19</v>
      </c>
      <c r="D37" s="30" t="s">
        <v>245</v>
      </c>
      <c r="E37" s="194"/>
      <c r="F37" s="121"/>
      <c r="G37" s="40">
        <v>0</v>
      </c>
      <c r="H37" s="72" t="s">
        <v>241</v>
      </c>
      <c r="I37" s="72"/>
      <c r="J37" s="41">
        <f>PRODUCT(G37,8)</f>
        <v>0</v>
      </c>
    </row>
    <row r="38" spans="1:10" ht="15.75">
      <c r="A38" s="218"/>
      <c r="B38" s="85"/>
      <c r="C38" s="19">
        <v>20</v>
      </c>
      <c r="D38" s="30" t="s">
        <v>225</v>
      </c>
      <c r="E38" s="195"/>
      <c r="F38" s="116"/>
      <c r="G38" s="40">
        <v>0</v>
      </c>
      <c r="H38" s="72" t="s">
        <v>242</v>
      </c>
      <c r="I38" s="72"/>
      <c r="J38" s="41">
        <f>PRODUCT(G38,6)</f>
        <v>0</v>
      </c>
    </row>
    <row r="39" spans="1:10" ht="15.75">
      <c r="A39" s="218"/>
      <c r="B39" s="85"/>
      <c r="C39" s="19"/>
      <c r="D39" s="190" t="s">
        <v>28</v>
      </c>
      <c r="E39" s="191"/>
      <c r="F39" s="191"/>
      <c r="G39" s="191"/>
      <c r="H39" s="191"/>
      <c r="I39" s="191"/>
      <c r="J39" s="192"/>
    </row>
    <row r="40" spans="1:10" ht="19.5" customHeight="1">
      <c r="A40" s="218"/>
      <c r="B40" s="85"/>
      <c r="C40" s="19">
        <v>21</v>
      </c>
      <c r="D40" s="30" t="s">
        <v>246</v>
      </c>
      <c r="E40" s="193" t="s">
        <v>22</v>
      </c>
      <c r="F40" s="131"/>
      <c r="G40" s="40">
        <v>0</v>
      </c>
      <c r="H40" s="72" t="s">
        <v>281</v>
      </c>
      <c r="I40" s="72"/>
      <c r="J40" s="41">
        <f>PRODUCT(G40,8)</f>
        <v>0</v>
      </c>
    </row>
    <row r="41" spans="1:10" ht="15.75">
      <c r="A41" s="218"/>
      <c r="B41" s="85"/>
      <c r="C41" s="19">
        <v>22</v>
      </c>
      <c r="D41" s="30" t="s">
        <v>247</v>
      </c>
      <c r="E41" s="194"/>
      <c r="F41" s="121"/>
      <c r="G41" s="40">
        <v>0</v>
      </c>
      <c r="H41" s="72" t="s">
        <v>242</v>
      </c>
      <c r="I41" s="72"/>
      <c r="J41" s="41">
        <f>PRODUCT(G41,6)</f>
        <v>0</v>
      </c>
    </row>
    <row r="42" spans="1:10" ht="15.75">
      <c r="A42" s="218"/>
      <c r="B42" s="85"/>
      <c r="C42" s="19">
        <v>23</v>
      </c>
      <c r="D42" s="30" t="s">
        <v>248</v>
      </c>
      <c r="E42" s="195"/>
      <c r="F42" s="116"/>
      <c r="G42" s="40">
        <v>0</v>
      </c>
      <c r="H42" s="72" t="s">
        <v>243</v>
      </c>
      <c r="I42" s="72"/>
      <c r="J42" s="41">
        <f>PRODUCT(G42,4)</f>
        <v>0</v>
      </c>
    </row>
    <row r="43" spans="1:10" ht="19.5" customHeight="1">
      <c r="A43" s="218"/>
      <c r="B43" s="85"/>
      <c r="C43" s="19"/>
      <c r="D43" s="254" t="s">
        <v>28</v>
      </c>
      <c r="E43" s="94"/>
      <c r="F43" s="94"/>
      <c r="G43" s="94"/>
      <c r="H43" s="94"/>
      <c r="I43" s="94"/>
      <c r="J43" s="95"/>
    </row>
    <row r="44" spans="1:10" ht="30">
      <c r="A44" s="218"/>
      <c r="B44" s="85"/>
      <c r="C44" s="19">
        <v>24</v>
      </c>
      <c r="D44" s="30" t="s">
        <v>29</v>
      </c>
      <c r="E44" s="193" t="s">
        <v>22</v>
      </c>
      <c r="F44" s="131"/>
      <c r="G44" s="40">
        <v>0</v>
      </c>
      <c r="H44" s="72" t="s">
        <v>24</v>
      </c>
      <c r="I44" s="72"/>
      <c r="J44" s="41">
        <f>PRODUCT(G44,7)</f>
        <v>0</v>
      </c>
    </row>
    <row r="45" spans="1:10" ht="15.75">
      <c r="A45" s="218"/>
      <c r="B45" s="86"/>
      <c r="C45" s="19">
        <v>25</v>
      </c>
      <c r="D45" s="30" t="s">
        <v>249</v>
      </c>
      <c r="E45" s="195"/>
      <c r="F45" s="116"/>
      <c r="G45" s="40">
        <v>0</v>
      </c>
      <c r="H45" s="72" t="s">
        <v>25</v>
      </c>
      <c r="I45" s="72"/>
      <c r="J45" s="41">
        <f>PRODUCT(G45,5)</f>
        <v>0</v>
      </c>
    </row>
    <row r="46" spans="1:10" ht="15.75" customHeight="1">
      <c r="A46" s="218"/>
      <c r="B46" s="222" t="s">
        <v>30</v>
      </c>
      <c r="C46" s="19">
        <v>26</v>
      </c>
      <c r="D46" s="30" t="s">
        <v>31</v>
      </c>
      <c r="E46" s="193" t="s">
        <v>122</v>
      </c>
      <c r="F46" s="131"/>
      <c r="G46" s="40">
        <v>3</v>
      </c>
      <c r="H46" s="72" t="s">
        <v>32</v>
      </c>
      <c r="I46" s="72"/>
      <c r="J46" s="41">
        <f>PRODUCT(G46,1)</f>
        <v>3</v>
      </c>
    </row>
    <row r="47" spans="1:10" ht="15.75">
      <c r="A47" s="218"/>
      <c r="B47" s="223"/>
      <c r="C47" s="19">
        <v>27</v>
      </c>
      <c r="D47" s="30" t="s">
        <v>33</v>
      </c>
      <c r="E47" s="195"/>
      <c r="F47" s="116"/>
      <c r="G47" s="40">
        <v>7</v>
      </c>
      <c r="H47" s="72" t="s">
        <v>34</v>
      </c>
      <c r="I47" s="72"/>
      <c r="J47" s="41">
        <f>PRODUCT(G47,2)</f>
        <v>14</v>
      </c>
    </row>
    <row r="48" spans="1:10" ht="33.75" customHeight="1" thickBot="1">
      <c r="A48" s="218"/>
      <c r="B48" s="224"/>
      <c r="C48" s="19">
        <v>28</v>
      </c>
      <c r="D48" s="30" t="s">
        <v>210</v>
      </c>
      <c r="E48" s="225" t="s">
        <v>22</v>
      </c>
      <c r="F48" s="226"/>
      <c r="G48" s="40">
        <v>0</v>
      </c>
      <c r="H48" s="72" t="s">
        <v>35</v>
      </c>
      <c r="I48" s="72"/>
      <c r="J48" s="42">
        <f>PRODUCT(G48,0.2)</f>
        <v>0</v>
      </c>
    </row>
    <row r="49" spans="1:10" ht="23.25" thickBot="1">
      <c r="A49" s="188" t="s">
        <v>36</v>
      </c>
      <c r="B49" s="188"/>
      <c r="C49" s="188"/>
      <c r="D49" s="188"/>
      <c r="E49" s="188"/>
      <c r="F49" s="188"/>
      <c r="G49" s="188"/>
      <c r="H49" s="188"/>
      <c r="I49" s="189"/>
      <c r="J49" s="47">
        <f>SUM(J16:J24,J26:J29,J31:J34,J36:J38,J40:J42,J44:J48)</f>
        <v>109.92307692307692</v>
      </c>
    </row>
    <row r="50" spans="1:10" ht="18.75">
      <c r="A50" s="227" t="s">
        <v>37</v>
      </c>
      <c r="B50" s="227"/>
      <c r="C50" s="227"/>
      <c r="D50" s="227"/>
      <c r="E50" s="227"/>
      <c r="F50" s="227"/>
      <c r="G50" s="227"/>
      <c r="H50" s="227"/>
      <c r="I50" s="227"/>
      <c r="J50" s="228"/>
    </row>
    <row r="51" spans="1:10" ht="26.25" customHeight="1">
      <c r="A51" s="218" t="s">
        <v>38</v>
      </c>
      <c r="B51" s="75" t="s">
        <v>39</v>
      </c>
      <c r="C51" s="19">
        <v>29</v>
      </c>
      <c r="D51" s="20" t="s">
        <v>40</v>
      </c>
      <c r="E51" s="229" t="s">
        <v>259</v>
      </c>
      <c r="F51" s="88"/>
      <c r="G51" s="40">
        <v>1</v>
      </c>
      <c r="H51" s="72" t="s">
        <v>41</v>
      </c>
      <c r="I51" s="72"/>
      <c r="J51" s="41">
        <f>IF(G51=1,5,0)</f>
        <v>5</v>
      </c>
    </row>
    <row r="52" spans="1:10" ht="20.25" customHeight="1">
      <c r="A52" s="218"/>
      <c r="B52" s="85"/>
      <c r="C52" s="22"/>
      <c r="D52" s="254" t="s">
        <v>42</v>
      </c>
      <c r="E52" s="260"/>
      <c r="F52" s="260"/>
      <c r="G52" s="260"/>
      <c r="H52" s="260"/>
      <c r="I52" s="260"/>
      <c r="J52" s="261"/>
    </row>
    <row r="53" spans="1:10" ht="15.75">
      <c r="A53" s="218"/>
      <c r="B53" s="85"/>
      <c r="C53" s="19">
        <v>30</v>
      </c>
      <c r="D53" s="20" t="s">
        <v>43</v>
      </c>
      <c r="E53" s="180" t="s">
        <v>260</v>
      </c>
      <c r="F53" s="147"/>
      <c r="G53" s="40">
        <v>1</v>
      </c>
      <c r="H53" s="72" t="s">
        <v>41</v>
      </c>
      <c r="I53" s="72"/>
      <c r="J53" s="41">
        <f>IF(G53=1,5,0)</f>
        <v>5</v>
      </c>
    </row>
    <row r="54" spans="1:10" ht="15.75">
      <c r="A54" s="218"/>
      <c r="B54" s="85"/>
      <c r="C54" s="19">
        <v>31</v>
      </c>
      <c r="D54" s="20" t="s">
        <v>44</v>
      </c>
      <c r="E54" s="181"/>
      <c r="F54" s="182"/>
      <c r="G54" s="40">
        <v>0</v>
      </c>
      <c r="H54" s="72"/>
      <c r="I54" s="72"/>
      <c r="J54" s="41">
        <f>IF(G54=1,5,0)</f>
        <v>0</v>
      </c>
    </row>
    <row r="55" spans="1:10" ht="15.75">
      <c r="A55" s="218"/>
      <c r="B55" s="85"/>
      <c r="C55" s="19">
        <v>32</v>
      </c>
      <c r="D55" s="20" t="s">
        <v>45</v>
      </c>
      <c r="E55" s="183"/>
      <c r="F55" s="184"/>
      <c r="G55" s="40"/>
      <c r="H55" s="72"/>
      <c r="I55" s="72"/>
      <c r="J55" s="41">
        <f>IF(G55=1,5,0)</f>
        <v>0</v>
      </c>
    </row>
    <row r="56" spans="1:10" ht="15.75">
      <c r="A56" s="218"/>
      <c r="B56" s="85"/>
      <c r="C56" s="22"/>
      <c r="D56" s="254" t="s">
        <v>46</v>
      </c>
      <c r="E56" s="94"/>
      <c r="F56" s="94"/>
      <c r="G56" s="94"/>
      <c r="H56" s="94"/>
      <c r="I56" s="94"/>
      <c r="J56" s="95"/>
    </row>
    <row r="57" spans="1:10" ht="15.75">
      <c r="A57" s="218"/>
      <c r="B57" s="85"/>
      <c r="C57" s="19">
        <v>33</v>
      </c>
      <c r="D57" s="20" t="s">
        <v>47</v>
      </c>
      <c r="E57" s="180" t="s">
        <v>260</v>
      </c>
      <c r="F57" s="147"/>
      <c r="G57" s="40">
        <v>0</v>
      </c>
      <c r="H57" s="72" t="s">
        <v>48</v>
      </c>
      <c r="I57" s="72"/>
      <c r="J57" s="41">
        <f>IF(G57=1,10,0)</f>
        <v>0</v>
      </c>
    </row>
    <row r="58" spans="1:10" ht="15.75">
      <c r="A58" s="218"/>
      <c r="B58" s="85"/>
      <c r="C58" s="19">
        <v>34</v>
      </c>
      <c r="D58" s="20" t="s">
        <v>49</v>
      </c>
      <c r="E58" s="181"/>
      <c r="F58" s="182"/>
      <c r="G58" s="40">
        <v>1</v>
      </c>
      <c r="H58" s="72" t="s">
        <v>328</v>
      </c>
      <c r="I58" s="72"/>
      <c r="J58" s="41">
        <f>IF(G58=1,1,0)</f>
        <v>1</v>
      </c>
    </row>
    <row r="59" spans="1:10" ht="15.75">
      <c r="A59" s="218"/>
      <c r="B59" s="85"/>
      <c r="C59" s="19">
        <v>35</v>
      </c>
      <c r="D59" s="20" t="s">
        <v>50</v>
      </c>
      <c r="E59" s="181"/>
      <c r="F59" s="182"/>
      <c r="G59" s="40">
        <v>1</v>
      </c>
      <c r="H59" s="72" t="s">
        <v>328</v>
      </c>
      <c r="I59" s="72"/>
      <c r="J59" s="41">
        <f>IF(G59=1,1,0)</f>
        <v>1</v>
      </c>
    </row>
    <row r="60" spans="1:10" ht="15.75">
      <c r="A60" s="218"/>
      <c r="B60" s="85"/>
      <c r="C60" s="19">
        <v>36</v>
      </c>
      <c r="D60" s="20" t="s">
        <v>51</v>
      </c>
      <c r="E60" s="183"/>
      <c r="F60" s="184"/>
      <c r="G60" s="40">
        <v>1</v>
      </c>
      <c r="H60" s="72" t="s">
        <v>328</v>
      </c>
      <c r="I60" s="72"/>
      <c r="J60" s="41">
        <f>IF(G60=1,1,0)</f>
        <v>1</v>
      </c>
    </row>
    <row r="61" spans="1:10" ht="66.75" customHeight="1">
      <c r="A61" s="218"/>
      <c r="B61" s="75" t="s">
        <v>52</v>
      </c>
      <c r="C61" s="19"/>
      <c r="D61" s="49" t="s">
        <v>304</v>
      </c>
      <c r="E61" s="236" t="s">
        <v>231</v>
      </c>
      <c r="F61" s="237"/>
      <c r="G61" s="237"/>
      <c r="H61" s="237"/>
      <c r="I61" s="237"/>
      <c r="J61" s="238"/>
    </row>
    <row r="62" spans="1:10" ht="15.75">
      <c r="A62" s="218"/>
      <c r="B62" s="85"/>
      <c r="C62" s="19">
        <v>37</v>
      </c>
      <c r="D62" s="20" t="s">
        <v>63</v>
      </c>
      <c r="E62" s="230" t="s">
        <v>22</v>
      </c>
      <c r="F62" s="156"/>
      <c r="G62" s="40">
        <v>10</v>
      </c>
      <c r="H62" s="72" t="s">
        <v>54</v>
      </c>
      <c r="I62" s="72"/>
      <c r="J62" s="41">
        <f>PRODUCT(G62,4)</f>
        <v>40</v>
      </c>
    </row>
    <row r="63" spans="1:10" ht="15.75">
      <c r="A63" s="218"/>
      <c r="B63" s="85"/>
      <c r="C63" s="19">
        <v>38</v>
      </c>
      <c r="D63" s="20" t="s">
        <v>55</v>
      </c>
      <c r="E63" s="231"/>
      <c r="F63" s="157"/>
      <c r="G63" s="40">
        <v>3</v>
      </c>
      <c r="H63" s="72" t="s">
        <v>56</v>
      </c>
      <c r="I63" s="72"/>
      <c r="J63" s="41">
        <f>PRODUCT(G63,3)</f>
        <v>9</v>
      </c>
    </row>
    <row r="64" spans="1:10" ht="15.75">
      <c r="A64" s="218"/>
      <c r="B64" s="85"/>
      <c r="C64" s="19">
        <v>39</v>
      </c>
      <c r="D64" s="20" t="s">
        <v>57</v>
      </c>
      <c r="E64" s="231"/>
      <c r="F64" s="157"/>
      <c r="G64" s="40">
        <v>4</v>
      </c>
      <c r="H64" s="72" t="s">
        <v>58</v>
      </c>
      <c r="I64" s="72"/>
      <c r="J64" s="41">
        <f>PRODUCT(G64,2)</f>
        <v>8</v>
      </c>
    </row>
    <row r="65" spans="1:10" ht="31.5">
      <c r="A65" s="218"/>
      <c r="B65" s="85"/>
      <c r="C65" s="19">
        <v>40</v>
      </c>
      <c r="D65" s="20" t="s">
        <v>317</v>
      </c>
      <c r="E65" s="232"/>
      <c r="F65" s="158"/>
      <c r="G65" s="40">
        <v>8</v>
      </c>
      <c r="H65" s="72" t="s">
        <v>235</v>
      </c>
      <c r="I65" s="72"/>
      <c r="J65" s="41">
        <f>PRODUCT(G65,1)</f>
        <v>8</v>
      </c>
    </row>
    <row r="66" spans="1:10" ht="31.5">
      <c r="A66" s="218"/>
      <c r="B66" s="85"/>
      <c r="C66" s="19"/>
      <c r="D66" s="49" t="s">
        <v>59</v>
      </c>
      <c r="E66" s="233" t="s">
        <v>231</v>
      </c>
      <c r="F66" s="234"/>
      <c r="G66" s="234"/>
      <c r="H66" s="234"/>
      <c r="I66" s="234"/>
      <c r="J66" s="235"/>
    </row>
    <row r="67" spans="1:10" ht="15.75">
      <c r="A67" s="218"/>
      <c r="B67" s="85"/>
      <c r="C67" s="19">
        <v>41</v>
      </c>
      <c r="D67" s="20" t="s">
        <v>53</v>
      </c>
      <c r="E67" s="230" t="s">
        <v>22</v>
      </c>
      <c r="F67" s="156"/>
      <c r="G67" s="40">
        <v>0</v>
      </c>
      <c r="H67" s="72" t="s">
        <v>238</v>
      </c>
      <c r="I67" s="72"/>
      <c r="J67" s="41">
        <f>PRODUCT(G67,8)</f>
        <v>0</v>
      </c>
    </row>
    <row r="68" spans="1:10" ht="15.75">
      <c r="A68" s="218"/>
      <c r="B68" s="85"/>
      <c r="C68" s="19">
        <v>42</v>
      </c>
      <c r="D68" s="20" t="s">
        <v>213</v>
      </c>
      <c r="E68" s="231"/>
      <c r="F68" s="157"/>
      <c r="G68" s="40">
        <v>0</v>
      </c>
      <c r="H68" s="72" t="s">
        <v>237</v>
      </c>
      <c r="I68" s="72"/>
      <c r="J68" s="41">
        <f>PRODUCT(G68,7)</f>
        <v>0</v>
      </c>
    </row>
    <row r="69" spans="1:10" ht="15.75">
      <c r="A69" s="218"/>
      <c r="B69" s="85"/>
      <c r="C69" s="19">
        <v>43</v>
      </c>
      <c r="D69" s="20" t="s">
        <v>61</v>
      </c>
      <c r="E69" s="231"/>
      <c r="F69" s="157"/>
      <c r="G69" s="40">
        <v>0</v>
      </c>
      <c r="H69" s="72" t="s">
        <v>236</v>
      </c>
      <c r="I69" s="72"/>
      <c r="J69" s="41">
        <f>PRODUCT(G69,6)</f>
        <v>0</v>
      </c>
    </row>
    <row r="70" spans="1:10" ht="31.5">
      <c r="A70" s="218"/>
      <c r="B70" s="85"/>
      <c r="C70" s="19">
        <v>44</v>
      </c>
      <c r="D70" s="20" t="s">
        <v>317</v>
      </c>
      <c r="E70" s="232"/>
      <c r="F70" s="158"/>
      <c r="G70" s="40">
        <v>2</v>
      </c>
      <c r="H70" s="72" t="s">
        <v>239</v>
      </c>
      <c r="I70" s="72"/>
      <c r="J70" s="41">
        <f>PRODUCT(G70,5)</f>
        <v>10</v>
      </c>
    </row>
    <row r="71" spans="1:10" ht="31.5">
      <c r="A71" s="218"/>
      <c r="B71" s="85"/>
      <c r="C71" s="19"/>
      <c r="D71" s="49" t="s">
        <v>230</v>
      </c>
      <c r="E71" s="236" t="s">
        <v>231</v>
      </c>
      <c r="F71" s="237"/>
      <c r="G71" s="237"/>
      <c r="H71" s="237"/>
      <c r="I71" s="237"/>
      <c r="J71" s="238"/>
    </row>
    <row r="72" spans="1:10" ht="15.75">
      <c r="A72" s="218"/>
      <c r="B72" s="85"/>
      <c r="C72" s="19">
        <v>45</v>
      </c>
      <c r="D72" s="20" t="s">
        <v>63</v>
      </c>
      <c r="E72" s="230" t="s">
        <v>22</v>
      </c>
      <c r="F72" s="156"/>
      <c r="G72" s="40">
        <v>0</v>
      </c>
      <c r="H72" s="72" t="s">
        <v>240</v>
      </c>
      <c r="I72" s="72"/>
      <c r="J72" s="41">
        <f>PRODUCT(G72,10)</f>
        <v>0</v>
      </c>
    </row>
    <row r="73" spans="1:10" ht="15.75">
      <c r="A73" s="218"/>
      <c r="B73" s="85"/>
      <c r="C73" s="19">
        <v>46</v>
      </c>
      <c r="D73" s="20" t="s">
        <v>64</v>
      </c>
      <c r="E73" s="231"/>
      <c r="F73" s="157"/>
      <c r="G73" s="40">
        <v>0</v>
      </c>
      <c r="H73" s="72" t="s">
        <v>238</v>
      </c>
      <c r="I73" s="72"/>
      <c r="J73" s="41">
        <f>PRODUCT(G73,8)</f>
        <v>0</v>
      </c>
    </row>
    <row r="74" spans="1:10" ht="15.75">
      <c r="A74" s="218"/>
      <c r="B74" s="85"/>
      <c r="C74" s="19">
        <v>47</v>
      </c>
      <c r="D74" s="20" t="s">
        <v>65</v>
      </c>
      <c r="E74" s="231"/>
      <c r="F74" s="157"/>
      <c r="G74" s="40">
        <v>0</v>
      </c>
      <c r="H74" s="72" t="s">
        <v>236</v>
      </c>
      <c r="I74" s="72"/>
      <c r="J74" s="41">
        <f>PRODUCT(G74,6)</f>
        <v>0</v>
      </c>
    </row>
    <row r="75" spans="1:10" ht="31.5">
      <c r="A75" s="218"/>
      <c r="B75" s="86"/>
      <c r="C75" s="19">
        <v>48</v>
      </c>
      <c r="D75" s="20" t="s">
        <v>317</v>
      </c>
      <c r="E75" s="232"/>
      <c r="F75" s="158"/>
      <c r="G75" s="40">
        <v>2</v>
      </c>
      <c r="H75" s="72" t="s">
        <v>284</v>
      </c>
      <c r="I75" s="72"/>
      <c r="J75" s="41">
        <f>PRODUCT(G75,4)</f>
        <v>8</v>
      </c>
    </row>
    <row r="76" spans="1:10" ht="31.5" customHeight="1">
      <c r="A76" s="218"/>
      <c r="B76" s="75" t="s">
        <v>74</v>
      </c>
      <c r="C76" s="19">
        <v>50</v>
      </c>
      <c r="D76" s="20" t="s">
        <v>67</v>
      </c>
      <c r="E76" s="239" t="s">
        <v>260</v>
      </c>
      <c r="F76" s="240"/>
      <c r="G76" s="40">
        <v>1</v>
      </c>
      <c r="H76" s="72" t="s">
        <v>68</v>
      </c>
      <c r="I76" s="72"/>
      <c r="J76" s="41">
        <f>IF(G76=1,5,0)</f>
        <v>5</v>
      </c>
    </row>
    <row r="77" spans="1:10" ht="31.5">
      <c r="A77" s="218"/>
      <c r="B77" s="85"/>
      <c r="C77" s="19">
        <v>51</v>
      </c>
      <c r="D77" s="20" t="s">
        <v>69</v>
      </c>
      <c r="E77" s="43">
        <v>0</v>
      </c>
      <c r="F77" s="44" t="s">
        <v>9</v>
      </c>
      <c r="G77" s="51">
        <f>IF(E8=0,0,E77*100/E8)</f>
        <v>0</v>
      </c>
      <c r="H77" s="72" t="s">
        <v>70</v>
      </c>
      <c r="I77" s="72"/>
      <c r="J77" s="41">
        <f>PRODUCT(G77,-2)</f>
        <v>0</v>
      </c>
    </row>
    <row r="78" spans="1:10" ht="31.5">
      <c r="A78" s="218"/>
      <c r="B78" s="85"/>
      <c r="C78" s="19">
        <v>52</v>
      </c>
      <c r="D78" s="20" t="s">
        <v>220</v>
      </c>
      <c r="E78" s="43">
        <v>81</v>
      </c>
      <c r="F78" s="44" t="s">
        <v>9</v>
      </c>
      <c r="G78" s="51">
        <f>IF(E8=0,0,E78*100/E8)</f>
        <v>81.81818181818181</v>
      </c>
      <c r="H78" s="72" t="s">
        <v>71</v>
      </c>
      <c r="I78" s="72"/>
      <c r="J78" s="41">
        <f>PRODUCT(G78,0.1)</f>
        <v>8.181818181818182</v>
      </c>
    </row>
    <row r="79" spans="1:10" ht="31.5">
      <c r="A79" s="218"/>
      <c r="B79" s="85"/>
      <c r="C79" s="19">
        <v>53</v>
      </c>
      <c r="D79" s="20" t="s">
        <v>72</v>
      </c>
      <c r="E79" s="43">
        <v>0</v>
      </c>
      <c r="F79" s="44" t="s">
        <v>9</v>
      </c>
      <c r="G79" s="51">
        <f>IF(E8=0,0,E79*100/E8)</f>
        <v>0</v>
      </c>
      <c r="H79" s="72" t="s">
        <v>73</v>
      </c>
      <c r="I79" s="72"/>
      <c r="J79" s="41">
        <f>PRODUCT(G79,-1)</f>
        <v>0</v>
      </c>
    </row>
    <row r="80" spans="1:10" ht="31.5" customHeight="1">
      <c r="A80" s="218"/>
      <c r="B80" s="85"/>
      <c r="C80" s="19">
        <v>54</v>
      </c>
      <c r="D80" s="20" t="s">
        <v>288</v>
      </c>
      <c r="E80" s="43">
        <v>58</v>
      </c>
      <c r="F80" s="44" t="s">
        <v>9</v>
      </c>
      <c r="G80" s="51">
        <f>IF(E8=0,0,E80*100/E8)</f>
        <v>58.58585858585859</v>
      </c>
      <c r="H80" s="72" t="s">
        <v>75</v>
      </c>
      <c r="I80" s="72"/>
      <c r="J80" s="41">
        <f>PRODUCT(G80,0.2)</f>
        <v>11.717171717171718</v>
      </c>
    </row>
    <row r="81" spans="1:10" ht="31.5">
      <c r="A81" s="218"/>
      <c r="B81" s="85"/>
      <c r="C81" s="19">
        <v>55</v>
      </c>
      <c r="D81" s="20" t="s">
        <v>287</v>
      </c>
      <c r="E81" s="43">
        <v>57</v>
      </c>
      <c r="F81" s="44" t="s">
        <v>9</v>
      </c>
      <c r="G81" s="51">
        <f>IF(E8=0,0,E81*100/E8)</f>
        <v>57.57575757575758</v>
      </c>
      <c r="H81" s="72" t="s">
        <v>76</v>
      </c>
      <c r="I81" s="72"/>
      <c r="J81" s="41">
        <f>PRODUCT(G81,0.1)</f>
        <v>5.757575757575758</v>
      </c>
    </row>
    <row r="82" spans="1:10" ht="15.75" customHeight="1">
      <c r="A82" s="218"/>
      <c r="B82" s="75" t="s">
        <v>77</v>
      </c>
      <c r="C82" s="19">
        <v>56</v>
      </c>
      <c r="D82" s="20" t="s">
        <v>285</v>
      </c>
      <c r="E82" s="165" t="s">
        <v>260</v>
      </c>
      <c r="F82" s="166"/>
      <c r="G82" s="40">
        <v>1</v>
      </c>
      <c r="H82" s="72" t="s">
        <v>78</v>
      </c>
      <c r="I82" s="72"/>
      <c r="J82" s="41">
        <f>IF(G82=1,3,0)</f>
        <v>3</v>
      </c>
    </row>
    <row r="83" spans="1:10" ht="15.75">
      <c r="A83" s="218"/>
      <c r="B83" s="85"/>
      <c r="C83" s="19">
        <v>57</v>
      </c>
      <c r="D83" s="20" t="s">
        <v>286</v>
      </c>
      <c r="E83" s="167"/>
      <c r="F83" s="168"/>
      <c r="G83" s="40">
        <v>0</v>
      </c>
      <c r="H83" s="72" t="s">
        <v>68</v>
      </c>
      <c r="I83" s="72"/>
      <c r="J83" s="41">
        <f>IF(G83=1,5,0)</f>
        <v>0</v>
      </c>
    </row>
    <row r="84" spans="1:10" ht="15.75">
      <c r="A84" s="218"/>
      <c r="B84" s="85"/>
      <c r="C84" s="19">
        <v>58</v>
      </c>
      <c r="D84" s="20" t="s">
        <v>79</v>
      </c>
      <c r="E84" s="167"/>
      <c r="F84" s="168"/>
      <c r="G84" s="40">
        <v>0</v>
      </c>
      <c r="H84" s="72" t="s">
        <v>78</v>
      </c>
      <c r="I84" s="72"/>
      <c r="J84" s="41">
        <f>IF(G84=1,3,0)</f>
        <v>0</v>
      </c>
    </row>
    <row r="85" spans="1:10" ht="16.5" thickBot="1">
      <c r="A85" s="218"/>
      <c r="B85" s="85"/>
      <c r="C85" s="19">
        <v>59</v>
      </c>
      <c r="D85" s="20" t="s">
        <v>80</v>
      </c>
      <c r="E85" s="169"/>
      <c r="F85" s="170"/>
      <c r="G85" s="40">
        <v>1</v>
      </c>
      <c r="H85" s="72" t="s">
        <v>68</v>
      </c>
      <c r="I85" s="72"/>
      <c r="J85" s="42">
        <f>IF(G85=1,5,0)</f>
        <v>5</v>
      </c>
    </row>
    <row r="86" spans="1:10" ht="23.25" thickBot="1">
      <c r="A86" s="188" t="s">
        <v>81</v>
      </c>
      <c r="B86" s="188"/>
      <c r="C86" s="188"/>
      <c r="D86" s="188"/>
      <c r="E86" s="188"/>
      <c r="F86" s="188"/>
      <c r="G86" s="188"/>
      <c r="H86" s="188"/>
      <c r="I86" s="189"/>
      <c r="J86" s="47">
        <f>SUM(J51,J53:J55,J57:J60,J62:J65,J67:J70,J72:J75,J76:J85)</f>
        <v>134.65656565656568</v>
      </c>
    </row>
    <row r="87" spans="1:10" ht="18.75">
      <c r="A87" s="218" t="s">
        <v>82</v>
      </c>
      <c r="B87" s="227" t="s">
        <v>83</v>
      </c>
      <c r="C87" s="227"/>
      <c r="D87" s="227"/>
      <c r="E87" s="227"/>
      <c r="F87" s="227"/>
      <c r="G87" s="227"/>
      <c r="H87" s="227"/>
      <c r="I87" s="227"/>
      <c r="J87" s="228"/>
    </row>
    <row r="88" spans="1:10" ht="15.75" customHeight="1">
      <c r="A88" s="218"/>
      <c r="B88" s="75" t="s">
        <v>84</v>
      </c>
      <c r="C88" s="19">
        <v>60</v>
      </c>
      <c r="D88" s="20" t="s">
        <v>85</v>
      </c>
      <c r="E88" s="25">
        <v>13</v>
      </c>
      <c r="F88" s="241" t="s">
        <v>9</v>
      </c>
      <c r="G88" s="51">
        <f>IF(E11=0,0,E88*100/E11)</f>
        <v>92.85714285714286</v>
      </c>
      <c r="H88" s="72" t="s">
        <v>76</v>
      </c>
      <c r="I88" s="72"/>
      <c r="J88" s="41">
        <f>PRODUCT(G88,0.1)</f>
        <v>9.285714285714286</v>
      </c>
    </row>
    <row r="89" spans="1:10" ht="15.75">
      <c r="A89" s="218"/>
      <c r="B89" s="85"/>
      <c r="C89" s="19">
        <v>61</v>
      </c>
      <c r="D89" s="20" t="s">
        <v>86</v>
      </c>
      <c r="E89" s="25">
        <v>10</v>
      </c>
      <c r="F89" s="241"/>
      <c r="G89" s="51">
        <f>IF(E11=0,0,E89*100/E11)</f>
        <v>71.42857142857143</v>
      </c>
      <c r="H89" s="72" t="s">
        <v>87</v>
      </c>
      <c r="I89" s="72"/>
      <c r="J89" s="41">
        <f>PRODUCT(G89,5)</f>
        <v>357.14285714285717</v>
      </c>
    </row>
    <row r="90" spans="1:10" ht="15.75">
      <c r="A90" s="218"/>
      <c r="B90" s="85"/>
      <c r="C90" s="19">
        <v>62</v>
      </c>
      <c r="D90" s="20" t="s">
        <v>88</v>
      </c>
      <c r="E90" s="25">
        <v>2</v>
      </c>
      <c r="F90" s="241"/>
      <c r="G90" s="51">
        <f>IF(E11=0,0,E90*100/E11)</f>
        <v>14.285714285714286</v>
      </c>
      <c r="H90" s="72" t="s">
        <v>89</v>
      </c>
      <c r="I90" s="72"/>
      <c r="J90" s="41">
        <f>PRODUCT(G90,3)</f>
        <v>42.85714285714286</v>
      </c>
    </row>
    <row r="91" spans="1:10" ht="15.75">
      <c r="A91" s="218"/>
      <c r="B91" s="85"/>
      <c r="C91" s="19">
        <v>63</v>
      </c>
      <c r="D91" s="20" t="s">
        <v>211</v>
      </c>
      <c r="E91" s="25">
        <v>0</v>
      </c>
      <c r="F91" s="241"/>
      <c r="G91" s="51">
        <f>IF(E11=0,0,E91*100/E11)</f>
        <v>0</v>
      </c>
      <c r="H91" s="72" t="s">
        <v>90</v>
      </c>
      <c r="I91" s="72"/>
      <c r="J91" s="41">
        <f>PRODUCT(G91,2)</f>
        <v>0</v>
      </c>
    </row>
    <row r="92" spans="1:10" ht="47.25">
      <c r="A92" s="218"/>
      <c r="B92" s="85"/>
      <c r="C92" s="19">
        <v>64</v>
      </c>
      <c r="D92" s="20" t="s">
        <v>251</v>
      </c>
      <c r="E92" s="25">
        <v>0</v>
      </c>
      <c r="F92" s="241"/>
      <c r="G92" s="51">
        <f>IF(E11=0,0,E92*100/E11)</f>
        <v>0</v>
      </c>
      <c r="H92" s="72" t="s">
        <v>17</v>
      </c>
      <c r="I92" s="72"/>
      <c r="J92" s="41">
        <f>PRODUCT(G92,2)</f>
        <v>0</v>
      </c>
    </row>
    <row r="93" spans="1:10" ht="31.5">
      <c r="A93" s="218"/>
      <c r="B93" s="85"/>
      <c r="C93" s="19">
        <v>65</v>
      </c>
      <c r="D93" s="20" t="s">
        <v>91</v>
      </c>
      <c r="E93" s="25">
        <v>0</v>
      </c>
      <c r="F93" s="241"/>
      <c r="G93" s="51">
        <f>IF(E11=0,0,E93*100/E11)</f>
        <v>0</v>
      </c>
      <c r="H93" s="72" t="s">
        <v>92</v>
      </c>
      <c r="I93" s="72"/>
      <c r="J93" s="41">
        <f>PRODUCT(G93,2)</f>
        <v>0</v>
      </c>
    </row>
    <row r="94" spans="1:10" ht="15.75">
      <c r="A94" s="218"/>
      <c r="B94" s="85"/>
      <c r="C94" s="19">
        <v>66</v>
      </c>
      <c r="D94" s="20" t="s">
        <v>93</v>
      </c>
      <c r="E94" s="25">
        <v>4</v>
      </c>
      <c r="F94" s="241"/>
      <c r="G94" s="51">
        <f>IF(E11=0,0,E94*100/E11)</f>
        <v>28.571428571428573</v>
      </c>
      <c r="H94" s="72" t="s">
        <v>94</v>
      </c>
      <c r="I94" s="72"/>
      <c r="J94" s="41">
        <f>PRODUCT(G94,1)</f>
        <v>28.571428571428573</v>
      </c>
    </row>
    <row r="95" spans="1:10" ht="15.75">
      <c r="A95" s="218"/>
      <c r="B95" s="85"/>
      <c r="C95" s="19"/>
      <c r="D95" s="187" t="s">
        <v>320</v>
      </c>
      <c r="E95" s="187"/>
      <c r="F95" s="187"/>
      <c r="G95" s="187"/>
      <c r="H95" s="187"/>
      <c r="I95" s="187"/>
      <c r="J95" s="187"/>
    </row>
    <row r="96" spans="1:10" ht="15.75">
      <c r="A96" s="218"/>
      <c r="B96" s="85"/>
      <c r="C96" s="19">
        <v>67</v>
      </c>
      <c r="D96" s="20" t="s">
        <v>95</v>
      </c>
      <c r="E96" s="171" t="s">
        <v>22</v>
      </c>
      <c r="F96" s="172"/>
      <c r="G96" s="40">
        <v>0</v>
      </c>
      <c r="H96" s="72" t="s">
        <v>96</v>
      </c>
      <c r="I96" s="72"/>
      <c r="J96" s="41">
        <f>PRODUCT(G96,10)</f>
        <v>0</v>
      </c>
    </row>
    <row r="97" spans="1:10" ht="15.75">
      <c r="A97" s="218"/>
      <c r="B97" s="85"/>
      <c r="C97" s="19">
        <v>68</v>
      </c>
      <c r="D97" s="20" t="s">
        <v>97</v>
      </c>
      <c r="E97" s="173"/>
      <c r="F97" s="174"/>
      <c r="G97" s="40">
        <v>2</v>
      </c>
      <c r="H97" s="72" t="s">
        <v>98</v>
      </c>
      <c r="I97" s="72"/>
      <c r="J97" s="41">
        <f>PRODUCT(G97,7)</f>
        <v>14</v>
      </c>
    </row>
    <row r="98" spans="1:10" ht="15.75">
      <c r="A98" s="218"/>
      <c r="B98" s="85"/>
      <c r="C98" s="19">
        <v>69</v>
      </c>
      <c r="D98" s="20" t="s">
        <v>99</v>
      </c>
      <c r="E98" s="173"/>
      <c r="F98" s="174"/>
      <c r="G98" s="40">
        <v>2</v>
      </c>
      <c r="H98" s="72" t="s">
        <v>100</v>
      </c>
      <c r="I98" s="72"/>
      <c r="J98" s="41">
        <f>PRODUCT(G98,5)</f>
        <v>10</v>
      </c>
    </row>
    <row r="99" spans="1:10" ht="31.5">
      <c r="A99" s="218"/>
      <c r="B99" s="85"/>
      <c r="C99" s="19">
        <v>70</v>
      </c>
      <c r="D99" s="20" t="s">
        <v>233</v>
      </c>
      <c r="E99" s="175"/>
      <c r="F99" s="176"/>
      <c r="G99" s="40">
        <v>1</v>
      </c>
      <c r="H99" s="72" t="s">
        <v>232</v>
      </c>
      <c r="I99" s="72"/>
      <c r="J99" s="41">
        <f>PRODUCT(G99,3)</f>
        <v>3</v>
      </c>
    </row>
    <row r="100" spans="1:10" ht="15.75">
      <c r="A100" s="218"/>
      <c r="B100" s="85"/>
      <c r="C100" s="19"/>
      <c r="D100" s="187" t="s">
        <v>321</v>
      </c>
      <c r="E100" s="187"/>
      <c r="F100" s="187"/>
      <c r="G100" s="187"/>
      <c r="H100" s="187"/>
      <c r="I100" s="187"/>
      <c r="J100" s="187"/>
    </row>
    <row r="101" spans="1:10" ht="15.75">
      <c r="A101" s="218"/>
      <c r="B101" s="85"/>
      <c r="C101" s="19">
        <v>71</v>
      </c>
      <c r="D101" s="20" t="s">
        <v>322</v>
      </c>
      <c r="E101" s="171" t="s">
        <v>66</v>
      </c>
      <c r="F101" s="172"/>
      <c r="G101" s="40">
        <v>1</v>
      </c>
      <c r="H101" s="72" t="s">
        <v>326</v>
      </c>
      <c r="I101" s="72"/>
      <c r="J101" s="41">
        <f>PRODUCT(G101,4)</f>
        <v>4</v>
      </c>
    </row>
    <row r="102" spans="1:10" ht="15.75">
      <c r="A102" s="218"/>
      <c r="B102" s="85"/>
      <c r="C102" s="19">
        <v>72</v>
      </c>
      <c r="D102" s="20" t="s">
        <v>323</v>
      </c>
      <c r="E102" s="173"/>
      <c r="F102" s="174"/>
      <c r="G102" s="40">
        <v>0</v>
      </c>
      <c r="H102" s="72" t="s">
        <v>308</v>
      </c>
      <c r="I102" s="72"/>
      <c r="J102" s="41">
        <f>PRODUCT(G102,6)</f>
        <v>0</v>
      </c>
    </row>
    <row r="103" spans="1:10" ht="15.75">
      <c r="A103" s="218"/>
      <c r="B103" s="85"/>
      <c r="C103" s="19">
        <v>73</v>
      </c>
      <c r="D103" s="20" t="s">
        <v>324</v>
      </c>
      <c r="E103" s="173"/>
      <c r="F103" s="174"/>
      <c r="G103" s="40">
        <v>0</v>
      </c>
      <c r="H103" s="72" t="s">
        <v>310</v>
      </c>
      <c r="I103" s="72"/>
      <c r="J103" s="41">
        <f>PRODUCT(G103,8)</f>
        <v>0</v>
      </c>
    </row>
    <row r="104" spans="1:10" ht="15.75">
      <c r="A104" s="218"/>
      <c r="B104" s="85"/>
      <c r="C104" s="19">
        <v>74</v>
      </c>
      <c r="D104" s="20" t="s">
        <v>325</v>
      </c>
      <c r="E104" s="173"/>
      <c r="F104" s="174"/>
      <c r="G104" s="40">
        <v>0</v>
      </c>
      <c r="H104" s="72" t="s">
        <v>184</v>
      </c>
      <c r="I104" s="72"/>
      <c r="J104" s="41">
        <f>PRODUCT(G104,10)</f>
        <v>0</v>
      </c>
    </row>
    <row r="105" spans="1:10" ht="47.25">
      <c r="A105" s="218"/>
      <c r="B105" s="85"/>
      <c r="C105" s="19">
        <v>75</v>
      </c>
      <c r="D105" s="53" t="s">
        <v>103</v>
      </c>
      <c r="E105" s="56">
        <v>5</v>
      </c>
      <c r="F105" s="54" t="s">
        <v>9</v>
      </c>
      <c r="G105" s="55">
        <f>IF(E11=0,0,E105*100/E11)</f>
        <v>35.714285714285715</v>
      </c>
      <c r="H105" s="72" t="s">
        <v>13</v>
      </c>
      <c r="I105" s="72"/>
      <c r="J105" s="41">
        <f>PRODUCT(G105,5)</f>
        <v>178.57142857142858</v>
      </c>
    </row>
    <row r="106" spans="1:10" ht="47.25">
      <c r="A106" s="218"/>
      <c r="B106" s="86"/>
      <c r="C106" s="19">
        <v>76</v>
      </c>
      <c r="D106" s="20" t="s">
        <v>104</v>
      </c>
      <c r="E106" s="175" t="s">
        <v>22</v>
      </c>
      <c r="F106" s="176"/>
      <c r="G106" s="40">
        <v>0</v>
      </c>
      <c r="H106" s="72" t="s">
        <v>105</v>
      </c>
      <c r="I106" s="72"/>
      <c r="J106" s="41">
        <f>PRODUCT(G106,2)</f>
        <v>0</v>
      </c>
    </row>
    <row r="107" spans="1:10" ht="15.75" customHeight="1">
      <c r="A107" s="218"/>
      <c r="B107" s="75" t="s">
        <v>106</v>
      </c>
      <c r="C107" s="19"/>
      <c r="D107" s="179" t="s">
        <v>107</v>
      </c>
      <c r="E107" s="179"/>
      <c r="F107" s="179"/>
      <c r="G107" s="179"/>
      <c r="H107" s="179"/>
      <c r="I107" s="179"/>
      <c r="J107" s="179"/>
    </row>
    <row r="108" spans="1:10" ht="15.75">
      <c r="A108" s="218"/>
      <c r="B108" s="85"/>
      <c r="C108" s="22">
        <v>77</v>
      </c>
      <c r="D108" s="20" t="s">
        <v>108</v>
      </c>
      <c r="E108" s="171" t="s">
        <v>66</v>
      </c>
      <c r="F108" s="172"/>
      <c r="G108" s="40">
        <v>1</v>
      </c>
      <c r="H108" s="72" t="s">
        <v>109</v>
      </c>
      <c r="I108" s="72"/>
      <c r="J108" s="41">
        <f aca="true" t="shared" si="0" ref="J108:J113">PRODUCT(G108,2)</f>
        <v>2</v>
      </c>
    </row>
    <row r="109" spans="1:10" ht="15.75">
      <c r="A109" s="218"/>
      <c r="B109" s="85"/>
      <c r="C109" s="19">
        <v>78</v>
      </c>
      <c r="D109" s="20" t="s">
        <v>110</v>
      </c>
      <c r="E109" s="173"/>
      <c r="F109" s="174"/>
      <c r="G109" s="40">
        <v>1</v>
      </c>
      <c r="H109" s="72" t="s">
        <v>109</v>
      </c>
      <c r="I109" s="72"/>
      <c r="J109" s="41">
        <f t="shared" si="0"/>
        <v>2</v>
      </c>
    </row>
    <row r="110" spans="1:10" ht="15.75">
      <c r="A110" s="218"/>
      <c r="B110" s="85"/>
      <c r="C110" s="22">
        <v>79</v>
      </c>
      <c r="D110" s="20" t="s">
        <v>111</v>
      </c>
      <c r="E110" s="173"/>
      <c r="F110" s="174"/>
      <c r="G110" s="40">
        <v>1</v>
      </c>
      <c r="H110" s="72" t="s">
        <v>109</v>
      </c>
      <c r="I110" s="72"/>
      <c r="J110" s="41">
        <f t="shared" si="0"/>
        <v>2</v>
      </c>
    </row>
    <row r="111" spans="1:10" ht="15.75">
      <c r="A111" s="218"/>
      <c r="B111" s="85"/>
      <c r="C111" s="19">
        <v>80</v>
      </c>
      <c r="D111" s="20" t="s">
        <v>302</v>
      </c>
      <c r="E111" s="173"/>
      <c r="F111" s="174"/>
      <c r="G111" s="40">
        <v>1</v>
      </c>
      <c r="H111" s="72" t="s">
        <v>109</v>
      </c>
      <c r="I111" s="72"/>
      <c r="J111" s="41">
        <f t="shared" si="0"/>
        <v>2</v>
      </c>
    </row>
    <row r="112" spans="1:10" ht="15.75">
      <c r="A112" s="218"/>
      <c r="B112" s="85"/>
      <c r="C112" s="22">
        <v>81</v>
      </c>
      <c r="D112" s="20" t="s">
        <v>303</v>
      </c>
      <c r="E112" s="173"/>
      <c r="F112" s="174"/>
      <c r="G112" s="40">
        <v>1</v>
      </c>
      <c r="H112" s="72" t="s">
        <v>112</v>
      </c>
      <c r="I112" s="72"/>
      <c r="J112" s="41">
        <f t="shared" si="0"/>
        <v>2</v>
      </c>
    </row>
    <row r="113" spans="1:10" ht="15.75">
      <c r="A113" s="218"/>
      <c r="B113" s="85"/>
      <c r="C113" s="19">
        <v>82</v>
      </c>
      <c r="D113" s="20" t="s">
        <v>113</v>
      </c>
      <c r="E113" s="173"/>
      <c r="F113" s="174"/>
      <c r="G113" s="40">
        <v>1</v>
      </c>
      <c r="H113" s="72" t="s">
        <v>114</v>
      </c>
      <c r="I113" s="72"/>
      <c r="J113" s="41">
        <f t="shared" si="0"/>
        <v>2</v>
      </c>
    </row>
    <row r="114" spans="1:10" ht="15.75">
      <c r="A114" s="218"/>
      <c r="B114" s="85"/>
      <c r="C114" s="22">
        <v>83</v>
      </c>
      <c r="D114" s="20" t="s">
        <v>115</v>
      </c>
      <c r="E114" s="175"/>
      <c r="F114" s="176"/>
      <c r="G114" s="40">
        <v>1</v>
      </c>
      <c r="H114" s="72" t="s">
        <v>116</v>
      </c>
      <c r="I114" s="72"/>
      <c r="J114" s="41">
        <f>PRODUCT(G114,10)</f>
        <v>10</v>
      </c>
    </row>
    <row r="115" spans="1:10" ht="15.75">
      <c r="A115" s="218"/>
      <c r="B115" s="85"/>
      <c r="C115" s="22"/>
      <c r="D115" s="187" t="s">
        <v>117</v>
      </c>
      <c r="E115" s="187"/>
      <c r="F115" s="187"/>
      <c r="G115" s="187"/>
      <c r="H115" s="187"/>
      <c r="I115" s="187"/>
      <c r="J115" s="187"/>
    </row>
    <row r="116" spans="1:10" ht="15.75">
      <c r="A116" s="218"/>
      <c r="B116" s="85"/>
      <c r="C116" s="19">
        <v>84</v>
      </c>
      <c r="D116" s="20" t="s">
        <v>301</v>
      </c>
      <c r="E116" s="31">
        <v>841</v>
      </c>
      <c r="F116" s="241" t="s">
        <v>9</v>
      </c>
      <c r="G116" s="40">
        <v>100</v>
      </c>
      <c r="H116" s="72" t="s">
        <v>118</v>
      </c>
      <c r="I116" s="72"/>
      <c r="J116" s="41">
        <f>PRODUCT(G116,0.1)</f>
        <v>10</v>
      </c>
    </row>
    <row r="117" spans="1:10" ht="15.75">
      <c r="A117" s="218"/>
      <c r="B117" s="85"/>
      <c r="C117" s="19">
        <v>85</v>
      </c>
      <c r="D117" s="20" t="s">
        <v>119</v>
      </c>
      <c r="E117" s="31">
        <v>1720</v>
      </c>
      <c r="F117" s="241"/>
      <c r="G117" s="40">
        <v>100</v>
      </c>
      <c r="H117" s="72" t="s">
        <v>118</v>
      </c>
      <c r="I117" s="72"/>
      <c r="J117" s="41">
        <f>PRODUCT(G117,0.1)</f>
        <v>10</v>
      </c>
    </row>
    <row r="118" spans="1:10" ht="15.75">
      <c r="A118" s="218"/>
      <c r="B118" s="85"/>
      <c r="C118" s="19">
        <v>86</v>
      </c>
      <c r="D118" s="20" t="s">
        <v>120</v>
      </c>
      <c r="E118" s="31">
        <v>626</v>
      </c>
      <c r="F118" s="241"/>
      <c r="G118" s="40">
        <v>100</v>
      </c>
      <c r="H118" s="72" t="s">
        <v>118</v>
      </c>
      <c r="I118" s="72"/>
      <c r="J118" s="41">
        <f>PRODUCT(G118,0.1)</f>
        <v>10</v>
      </c>
    </row>
    <row r="119" spans="1:10" ht="31.5">
      <c r="A119" s="218"/>
      <c r="B119" s="85"/>
      <c r="C119" s="19">
        <v>87</v>
      </c>
      <c r="D119" s="20" t="s">
        <v>121</v>
      </c>
      <c r="E119" s="244" t="s">
        <v>122</v>
      </c>
      <c r="F119" s="245"/>
      <c r="G119" s="40">
        <v>7</v>
      </c>
      <c r="H119" s="72" t="s">
        <v>221</v>
      </c>
      <c r="I119" s="72"/>
      <c r="J119" s="41">
        <f>PRODUCT(G119,1)</f>
        <v>7</v>
      </c>
    </row>
    <row r="120" spans="1:10" ht="15.75">
      <c r="A120" s="218"/>
      <c r="B120" s="85"/>
      <c r="C120" s="19">
        <v>88</v>
      </c>
      <c r="D120" s="20" t="s">
        <v>123</v>
      </c>
      <c r="E120" s="244" t="s">
        <v>66</v>
      </c>
      <c r="F120" s="245"/>
      <c r="G120" s="40">
        <v>1</v>
      </c>
      <c r="H120" s="72" t="s">
        <v>124</v>
      </c>
      <c r="I120" s="72"/>
      <c r="J120" s="41">
        <f>PRODUCT(G120,2)</f>
        <v>2</v>
      </c>
    </row>
    <row r="121" spans="1:10" ht="12.75" customHeight="1">
      <c r="A121" s="218"/>
      <c r="B121" s="85"/>
      <c r="C121" s="242">
        <v>89</v>
      </c>
      <c r="D121" s="243" t="s">
        <v>125</v>
      </c>
      <c r="E121" s="171" t="s">
        <v>126</v>
      </c>
      <c r="F121" s="172"/>
      <c r="G121" s="138">
        <v>12</v>
      </c>
      <c r="H121" s="72" t="s">
        <v>289</v>
      </c>
      <c r="I121" s="72"/>
      <c r="J121" s="185">
        <f>IF(G121=0,0,IF(G121&lt;=4,1,IF(G121&lt;=8,2,IF(G121&lt;=12,4,IF(G121&lt;=16,6,IF(G121&lt;=18,8,IF(G121&gt;18,10,0)))))))</f>
        <v>4</v>
      </c>
    </row>
    <row r="122" spans="1:10" ht="12.75" customHeight="1">
      <c r="A122" s="218"/>
      <c r="B122" s="85"/>
      <c r="C122" s="242"/>
      <c r="D122" s="243"/>
      <c r="E122" s="173"/>
      <c r="F122" s="174"/>
      <c r="G122" s="139"/>
      <c r="H122" s="72" t="s">
        <v>290</v>
      </c>
      <c r="I122" s="72"/>
      <c r="J122" s="248"/>
    </row>
    <row r="123" spans="1:10" ht="12.75" customHeight="1">
      <c r="A123" s="218"/>
      <c r="B123" s="85"/>
      <c r="C123" s="242"/>
      <c r="D123" s="243"/>
      <c r="E123" s="173"/>
      <c r="F123" s="174"/>
      <c r="G123" s="139"/>
      <c r="H123" s="72" t="s">
        <v>291</v>
      </c>
      <c r="I123" s="72"/>
      <c r="J123" s="248"/>
    </row>
    <row r="124" spans="1:10" ht="12.75" customHeight="1">
      <c r="A124" s="218"/>
      <c r="B124" s="85"/>
      <c r="C124" s="242"/>
      <c r="D124" s="243"/>
      <c r="E124" s="173"/>
      <c r="F124" s="174"/>
      <c r="G124" s="139"/>
      <c r="H124" s="72" t="s">
        <v>292</v>
      </c>
      <c r="I124" s="72"/>
      <c r="J124" s="248"/>
    </row>
    <row r="125" spans="1:10" ht="12.75" customHeight="1">
      <c r="A125" s="218"/>
      <c r="B125" s="85"/>
      <c r="C125" s="242"/>
      <c r="D125" s="243"/>
      <c r="E125" s="173"/>
      <c r="F125" s="174"/>
      <c r="G125" s="139"/>
      <c r="H125" s="72" t="s">
        <v>293</v>
      </c>
      <c r="I125" s="72"/>
      <c r="J125" s="248"/>
    </row>
    <row r="126" spans="1:10" ht="12.75" customHeight="1">
      <c r="A126" s="218"/>
      <c r="B126" s="85"/>
      <c r="C126" s="242"/>
      <c r="D126" s="243"/>
      <c r="E126" s="175"/>
      <c r="F126" s="176"/>
      <c r="G126" s="140"/>
      <c r="H126" s="72" t="s">
        <v>299</v>
      </c>
      <c r="I126" s="72"/>
      <c r="J126" s="186"/>
    </row>
    <row r="127" spans="1:10" ht="17.25" customHeight="1">
      <c r="A127" s="218"/>
      <c r="B127" s="85"/>
      <c r="C127" s="19">
        <v>90</v>
      </c>
      <c r="D127" s="20" t="s">
        <v>127</v>
      </c>
      <c r="E127" s="177" t="s">
        <v>260</v>
      </c>
      <c r="F127" s="178"/>
      <c r="G127" s="40">
        <v>1</v>
      </c>
      <c r="H127" s="72" t="s">
        <v>68</v>
      </c>
      <c r="I127" s="72"/>
      <c r="J127" s="41">
        <f>IF(G127=1,5,0)</f>
        <v>5</v>
      </c>
    </row>
    <row r="128" spans="1:10" ht="17.25" customHeight="1">
      <c r="A128" s="218"/>
      <c r="B128" s="85"/>
      <c r="C128" s="19">
        <v>91</v>
      </c>
      <c r="D128" s="20" t="s">
        <v>128</v>
      </c>
      <c r="E128" s="25">
        <v>89</v>
      </c>
      <c r="F128" s="21" t="s">
        <v>9</v>
      </c>
      <c r="G128" s="51">
        <f>IF(E8=0,0,E128*100/E8)</f>
        <v>89.8989898989899</v>
      </c>
      <c r="H128" s="72" t="s">
        <v>129</v>
      </c>
      <c r="I128" s="72"/>
      <c r="J128" s="41">
        <f>PRODUCT(G128,0.1)</f>
        <v>8.98989898989899</v>
      </c>
    </row>
    <row r="129" spans="1:10" ht="17.25" customHeight="1">
      <c r="A129" s="218"/>
      <c r="B129" s="85"/>
      <c r="C129" s="19">
        <v>92</v>
      </c>
      <c r="D129" s="20" t="s">
        <v>130</v>
      </c>
      <c r="E129" s="177" t="s">
        <v>260</v>
      </c>
      <c r="F129" s="178"/>
      <c r="G129" s="40">
        <v>1</v>
      </c>
      <c r="H129" s="72" t="s">
        <v>131</v>
      </c>
      <c r="I129" s="72"/>
      <c r="J129" s="41">
        <f>IF(G129,2,0)</f>
        <v>2</v>
      </c>
    </row>
    <row r="130" spans="1:10" ht="17.25" customHeight="1">
      <c r="A130" s="218"/>
      <c r="B130" s="85"/>
      <c r="C130" s="19">
        <v>93</v>
      </c>
      <c r="D130" s="20" t="s">
        <v>132</v>
      </c>
      <c r="E130" s="171" t="s">
        <v>66</v>
      </c>
      <c r="F130" s="172"/>
      <c r="G130" s="40">
        <v>1</v>
      </c>
      <c r="H130" s="72" t="s">
        <v>329</v>
      </c>
      <c r="I130" s="72"/>
      <c r="J130" s="41">
        <f>PRODUCT(G130,2)</f>
        <v>2</v>
      </c>
    </row>
    <row r="131" spans="1:10" ht="47.25">
      <c r="A131" s="218"/>
      <c r="B131" s="85"/>
      <c r="C131" s="19">
        <v>94</v>
      </c>
      <c r="D131" s="20" t="s">
        <v>133</v>
      </c>
      <c r="E131" s="175"/>
      <c r="F131" s="176"/>
      <c r="G131" s="40">
        <v>0</v>
      </c>
      <c r="H131" s="72" t="s">
        <v>134</v>
      </c>
      <c r="I131" s="72"/>
      <c r="J131" s="41">
        <f>PRODUCT(G131,3)</f>
        <v>0</v>
      </c>
    </row>
    <row r="132" spans="1:10" ht="18.75" customHeight="1">
      <c r="A132" s="218"/>
      <c r="B132" s="85"/>
      <c r="C132" s="22"/>
      <c r="D132" s="187" t="s">
        <v>135</v>
      </c>
      <c r="E132" s="187"/>
      <c r="F132" s="187"/>
      <c r="G132" s="187"/>
      <c r="H132" s="187"/>
      <c r="I132" s="187"/>
      <c r="J132" s="187"/>
    </row>
    <row r="133" spans="1:10" ht="18.75" customHeight="1">
      <c r="A133" s="218"/>
      <c r="B133" s="85"/>
      <c r="C133" s="19">
        <v>95</v>
      </c>
      <c r="D133" s="20" t="s">
        <v>261</v>
      </c>
      <c r="E133" s="171" t="s">
        <v>66</v>
      </c>
      <c r="F133" s="172"/>
      <c r="G133" s="40">
        <v>0</v>
      </c>
      <c r="H133" s="72" t="s">
        <v>136</v>
      </c>
      <c r="I133" s="72"/>
      <c r="J133" s="41">
        <f>PRODUCT(G133,3)</f>
        <v>0</v>
      </c>
    </row>
    <row r="134" spans="1:10" ht="18.75" customHeight="1">
      <c r="A134" s="218"/>
      <c r="B134" s="85"/>
      <c r="C134" s="19">
        <v>96</v>
      </c>
      <c r="D134" s="20" t="s">
        <v>212</v>
      </c>
      <c r="E134" s="173"/>
      <c r="F134" s="174"/>
      <c r="G134" s="40">
        <v>1</v>
      </c>
      <c r="H134" s="72" t="s">
        <v>137</v>
      </c>
      <c r="I134" s="72"/>
      <c r="J134" s="41">
        <f>PRODUCT(G134,2)</f>
        <v>2</v>
      </c>
    </row>
    <row r="135" spans="1:10" ht="31.5">
      <c r="A135" s="218"/>
      <c r="B135" s="85"/>
      <c r="C135" s="19">
        <v>97</v>
      </c>
      <c r="D135" s="20" t="s">
        <v>138</v>
      </c>
      <c r="E135" s="175"/>
      <c r="F135" s="176"/>
      <c r="G135" s="40">
        <v>1</v>
      </c>
      <c r="H135" s="72" t="s">
        <v>137</v>
      </c>
      <c r="I135" s="72"/>
      <c r="J135" s="41">
        <f>PRODUCT(G135,2)</f>
        <v>2</v>
      </c>
    </row>
    <row r="136" spans="1:10" ht="12.75" customHeight="1">
      <c r="A136" s="218"/>
      <c r="B136" s="85"/>
      <c r="C136" s="269">
        <v>98</v>
      </c>
      <c r="D136" s="243" t="s">
        <v>139</v>
      </c>
      <c r="E136" s="171" t="s">
        <v>22</v>
      </c>
      <c r="F136" s="172"/>
      <c r="G136" s="138">
        <v>10</v>
      </c>
      <c r="H136" s="246" t="s">
        <v>223</v>
      </c>
      <c r="I136" s="247"/>
      <c r="J136" s="249">
        <f>IF(G136&lt;=40,10,IF(G136&lt;=60,5,IF(G136&gt;60,3,0)))</f>
        <v>10</v>
      </c>
    </row>
    <row r="137" spans="1:10" ht="12.75" customHeight="1">
      <c r="A137" s="218"/>
      <c r="B137" s="85"/>
      <c r="C137" s="270"/>
      <c r="D137" s="243"/>
      <c r="E137" s="173"/>
      <c r="F137" s="174"/>
      <c r="G137" s="139"/>
      <c r="H137" s="246" t="s">
        <v>140</v>
      </c>
      <c r="I137" s="247"/>
      <c r="J137" s="249"/>
    </row>
    <row r="138" spans="1:10" ht="12.75" customHeight="1">
      <c r="A138" s="218"/>
      <c r="B138" s="85"/>
      <c r="C138" s="271"/>
      <c r="D138" s="243"/>
      <c r="E138" s="175"/>
      <c r="F138" s="176"/>
      <c r="G138" s="140"/>
      <c r="H138" s="246" t="s">
        <v>224</v>
      </c>
      <c r="I138" s="247"/>
      <c r="J138" s="249"/>
    </row>
    <row r="139" spans="1:10" ht="15.75">
      <c r="A139" s="218"/>
      <c r="B139" s="85"/>
      <c r="C139" s="19">
        <v>99</v>
      </c>
      <c r="D139" s="20" t="s">
        <v>141</v>
      </c>
      <c r="E139" s="165" t="s">
        <v>260</v>
      </c>
      <c r="F139" s="166"/>
      <c r="G139" s="40">
        <v>1</v>
      </c>
      <c r="H139" s="72" t="s">
        <v>142</v>
      </c>
      <c r="I139" s="72"/>
      <c r="J139" s="41">
        <f>IF(G139=1,8,0)</f>
        <v>8</v>
      </c>
    </row>
    <row r="140" spans="1:10" ht="15.75">
      <c r="A140" s="218"/>
      <c r="B140" s="85"/>
      <c r="C140" s="19">
        <v>100</v>
      </c>
      <c r="D140" s="20" t="s">
        <v>143</v>
      </c>
      <c r="E140" s="169"/>
      <c r="F140" s="170"/>
      <c r="G140" s="40">
        <v>1</v>
      </c>
      <c r="H140" s="72" t="s">
        <v>144</v>
      </c>
      <c r="I140" s="72"/>
      <c r="J140" s="41">
        <f>IF(G140=1,8,0)</f>
        <v>8</v>
      </c>
    </row>
    <row r="141" spans="1:10" ht="31.5">
      <c r="A141" s="218"/>
      <c r="B141" s="85"/>
      <c r="C141" s="19">
        <v>101</v>
      </c>
      <c r="D141" s="20" t="s">
        <v>145</v>
      </c>
      <c r="E141" s="244" t="s">
        <v>66</v>
      </c>
      <c r="F141" s="245"/>
      <c r="G141" s="40">
        <v>2</v>
      </c>
      <c r="H141" s="72" t="s">
        <v>58</v>
      </c>
      <c r="I141" s="72"/>
      <c r="J141" s="41">
        <f>PRODUCT(G141,2)</f>
        <v>4</v>
      </c>
    </row>
    <row r="142" spans="1:10" ht="32.25" thickBot="1">
      <c r="A142" s="218"/>
      <c r="B142" s="86"/>
      <c r="C142" s="19">
        <v>102</v>
      </c>
      <c r="D142" s="20" t="s">
        <v>146</v>
      </c>
      <c r="E142" s="250" t="s">
        <v>260</v>
      </c>
      <c r="F142" s="251"/>
      <c r="G142" s="40">
        <v>1</v>
      </c>
      <c r="H142" s="72" t="s">
        <v>147</v>
      </c>
      <c r="I142" s="72"/>
      <c r="J142" s="42">
        <f>IF(G142=1,5,0)</f>
        <v>5</v>
      </c>
    </row>
    <row r="143" spans="1:10" ht="23.25" thickBot="1">
      <c r="A143" s="188" t="s">
        <v>148</v>
      </c>
      <c r="B143" s="188"/>
      <c r="C143" s="188"/>
      <c r="D143" s="188"/>
      <c r="E143" s="188"/>
      <c r="F143" s="188"/>
      <c r="G143" s="188"/>
      <c r="H143" s="188"/>
      <c r="I143" s="189"/>
      <c r="J143" s="47">
        <f>SUM(J133:J142,J116:J131,J108:J114,J101:J106,J96:J99,J88:J94)</f>
        <v>769.4184704184705</v>
      </c>
    </row>
    <row r="144" spans="1:10" ht="18.75">
      <c r="A144" s="218" t="s">
        <v>149</v>
      </c>
      <c r="B144" s="227" t="s">
        <v>150</v>
      </c>
      <c r="C144" s="227"/>
      <c r="D144" s="227"/>
      <c r="E144" s="227"/>
      <c r="F144" s="227"/>
      <c r="G144" s="227"/>
      <c r="H144" s="227"/>
      <c r="I144" s="227"/>
      <c r="J144" s="228"/>
    </row>
    <row r="145" spans="1:10" ht="31.5" customHeight="1">
      <c r="A145" s="218"/>
      <c r="B145" s="75" t="s">
        <v>150</v>
      </c>
      <c r="C145" s="19">
        <v>103</v>
      </c>
      <c r="D145" s="20" t="s">
        <v>151</v>
      </c>
      <c r="E145" s="165" t="s">
        <v>260</v>
      </c>
      <c r="F145" s="166"/>
      <c r="G145" s="40">
        <v>1</v>
      </c>
      <c r="H145" s="72" t="s">
        <v>152</v>
      </c>
      <c r="I145" s="72"/>
      <c r="J145" s="41">
        <f>IF(G145=1,5,0)</f>
        <v>5</v>
      </c>
    </row>
    <row r="146" spans="1:10" ht="31.5">
      <c r="A146" s="218"/>
      <c r="B146" s="85"/>
      <c r="C146" s="19">
        <v>104</v>
      </c>
      <c r="D146" s="20" t="s">
        <v>153</v>
      </c>
      <c r="E146" s="167"/>
      <c r="F146" s="168"/>
      <c r="G146" s="40">
        <v>0</v>
      </c>
      <c r="H146" s="72" t="s">
        <v>154</v>
      </c>
      <c r="I146" s="72"/>
      <c r="J146" s="41">
        <f>IF(G146=1,10,0)</f>
        <v>0</v>
      </c>
    </row>
    <row r="147" spans="1:10" ht="17.25" customHeight="1">
      <c r="A147" s="218"/>
      <c r="B147" s="85"/>
      <c r="C147" s="19">
        <v>105</v>
      </c>
      <c r="D147" s="20" t="s">
        <v>155</v>
      </c>
      <c r="E147" s="167"/>
      <c r="F147" s="168"/>
      <c r="G147" s="40">
        <v>1</v>
      </c>
      <c r="H147" s="72" t="s">
        <v>154</v>
      </c>
      <c r="I147" s="72"/>
      <c r="J147" s="41">
        <f>IF(G147=1,10,0)</f>
        <v>10</v>
      </c>
    </row>
    <row r="148" spans="1:10" ht="17.25" customHeight="1">
      <c r="A148" s="218"/>
      <c r="B148" s="85"/>
      <c r="C148" s="19">
        <v>106</v>
      </c>
      <c r="D148" s="20" t="s">
        <v>156</v>
      </c>
      <c r="E148" s="167"/>
      <c r="F148" s="168"/>
      <c r="G148" s="40">
        <v>1</v>
      </c>
      <c r="H148" s="72" t="s">
        <v>154</v>
      </c>
      <c r="I148" s="72"/>
      <c r="J148" s="41">
        <f>IF(G148=1,10,0)</f>
        <v>10</v>
      </c>
    </row>
    <row r="149" spans="1:10" ht="17.25" customHeight="1">
      <c r="A149" s="218"/>
      <c r="B149" s="85"/>
      <c r="C149" s="19">
        <v>107</v>
      </c>
      <c r="D149" s="20" t="s">
        <v>157</v>
      </c>
      <c r="E149" s="169"/>
      <c r="F149" s="170"/>
      <c r="G149" s="40">
        <v>1</v>
      </c>
      <c r="H149" s="72" t="s">
        <v>152</v>
      </c>
      <c r="I149" s="72"/>
      <c r="J149" s="41">
        <f>IF(G149=1,5,0)</f>
        <v>5</v>
      </c>
    </row>
    <row r="150" spans="1:10" ht="15.75" customHeight="1">
      <c r="A150" s="218"/>
      <c r="B150" s="85"/>
      <c r="C150" s="19"/>
      <c r="D150" s="187" t="s">
        <v>158</v>
      </c>
      <c r="E150" s="187"/>
      <c r="F150" s="187"/>
      <c r="G150" s="187"/>
      <c r="H150" s="187"/>
      <c r="I150" s="187"/>
      <c r="J150" s="187"/>
    </row>
    <row r="151" spans="1:10" ht="15.75" customHeight="1">
      <c r="A151" s="218"/>
      <c r="B151" s="85"/>
      <c r="C151" s="19">
        <v>108</v>
      </c>
      <c r="D151" s="20" t="s">
        <v>159</v>
      </c>
      <c r="E151" s="171" t="s">
        <v>22</v>
      </c>
      <c r="F151" s="172"/>
      <c r="G151" s="40">
        <v>1</v>
      </c>
      <c r="H151" s="72" t="s">
        <v>160</v>
      </c>
      <c r="I151" s="72"/>
      <c r="J151" s="41">
        <f>PRODUCT(G151,7)</f>
        <v>7</v>
      </c>
    </row>
    <row r="152" spans="1:10" ht="15.75" customHeight="1">
      <c r="A152" s="218"/>
      <c r="B152" s="85"/>
      <c r="C152" s="19">
        <v>109</v>
      </c>
      <c r="D152" s="20" t="s">
        <v>161</v>
      </c>
      <c r="E152" s="175"/>
      <c r="F152" s="176"/>
      <c r="G152" s="40">
        <v>0</v>
      </c>
      <c r="H152" s="72" t="s">
        <v>162</v>
      </c>
      <c r="I152" s="72"/>
      <c r="J152" s="41">
        <f>PRODUCT(G152,5)</f>
        <v>0</v>
      </c>
    </row>
    <row r="153" spans="1:10" ht="15.75" customHeight="1">
      <c r="A153" s="218"/>
      <c r="B153" s="85"/>
      <c r="C153" s="22"/>
      <c r="D153" s="179" t="s">
        <v>163</v>
      </c>
      <c r="E153" s="179"/>
      <c r="F153" s="179"/>
      <c r="G153" s="179"/>
      <c r="H153" s="179"/>
      <c r="I153" s="179"/>
      <c r="J153" s="179"/>
    </row>
    <row r="154" spans="1:10" ht="15.75" customHeight="1">
      <c r="A154" s="218"/>
      <c r="B154" s="85"/>
      <c r="C154" s="19">
        <v>110</v>
      </c>
      <c r="D154" s="20" t="s">
        <v>159</v>
      </c>
      <c r="E154" s="171" t="s">
        <v>22</v>
      </c>
      <c r="F154" s="172"/>
      <c r="G154" s="40">
        <v>0</v>
      </c>
      <c r="H154" s="72" t="s">
        <v>60</v>
      </c>
      <c r="I154" s="72"/>
      <c r="J154" s="41">
        <f>PRODUCT(G154,7)</f>
        <v>0</v>
      </c>
    </row>
    <row r="155" spans="1:10" ht="15.75" customHeight="1">
      <c r="A155" s="218"/>
      <c r="B155" s="85"/>
      <c r="C155" s="19">
        <v>111</v>
      </c>
      <c r="D155" s="20" t="s">
        <v>278</v>
      </c>
      <c r="E155" s="173"/>
      <c r="F155" s="174"/>
      <c r="G155" s="40">
        <v>0</v>
      </c>
      <c r="H155" s="72" t="s">
        <v>62</v>
      </c>
      <c r="I155" s="72"/>
      <c r="J155" s="41">
        <f>PRODUCT(G155,5)</f>
        <v>0</v>
      </c>
    </row>
    <row r="156" spans="1:10" ht="12.75" customHeight="1">
      <c r="A156" s="218"/>
      <c r="B156" s="85"/>
      <c r="C156" s="242">
        <v>112</v>
      </c>
      <c r="D156" s="243" t="s">
        <v>164</v>
      </c>
      <c r="E156" s="165" t="s">
        <v>260</v>
      </c>
      <c r="F156" s="166"/>
      <c r="G156" s="138">
        <v>0</v>
      </c>
      <c r="H156" s="72" t="s">
        <v>165</v>
      </c>
      <c r="I156" s="72"/>
      <c r="J156" s="185">
        <f>IF(G156=1,-10,10)</f>
        <v>10</v>
      </c>
    </row>
    <row r="157" spans="1:10" ht="12.75" customHeight="1">
      <c r="A157" s="218"/>
      <c r="B157" s="85"/>
      <c r="C157" s="242"/>
      <c r="D157" s="243"/>
      <c r="E157" s="167"/>
      <c r="F157" s="168"/>
      <c r="G157" s="140"/>
      <c r="H157" s="72" t="s">
        <v>166</v>
      </c>
      <c r="I157" s="72"/>
      <c r="J157" s="186"/>
    </row>
    <row r="158" spans="1:10" ht="12.75" customHeight="1">
      <c r="A158" s="218"/>
      <c r="B158" s="85"/>
      <c r="C158" s="242">
        <v>113</v>
      </c>
      <c r="D158" s="243" t="s">
        <v>167</v>
      </c>
      <c r="E158" s="167"/>
      <c r="F158" s="168"/>
      <c r="G158" s="138">
        <v>0</v>
      </c>
      <c r="H158" s="72" t="s">
        <v>168</v>
      </c>
      <c r="I158" s="72"/>
      <c r="J158" s="185">
        <f>IF(G158=1,-5,5)</f>
        <v>5</v>
      </c>
    </row>
    <row r="159" spans="1:10" ht="17.25" customHeight="1">
      <c r="A159" s="218"/>
      <c r="B159" s="85"/>
      <c r="C159" s="242"/>
      <c r="D159" s="243"/>
      <c r="E159" s="169"/>
      <c r="F159" s="170"/>
      <c r="G159" s="140"/>
      <c r="H159" s="72" t="s">
        <v>169</v>
      </c>
      <c r="I159" s="72"/>
      <c r="J159" s="186"/>
    </row>
    <row r="160" spans="1:10" ht="31.5">
      <c r="A160" s="218"/>
      <c r="B160" s="85"/>
      <c r="C160" s="19">
        <v>114</v>
      </c>
      <c r="D160" s="20" t="s">
        <v>170</v>
      </c>
      <c r="E160" s="244" t="s">
        <v>279</v>
      </c>
      <c r="F160" s="245"/>
      <c r="G160" s="40">
        <v>0</v>
      </c>
      <c r="H160" s="72" t="s">
        <v>280</v>
      </c>
      <c r="I160" s="72"/>
      <c r="J160" s="41">
        <f>PRODUCT(G160/9,-2)</f>
        <v>0</v>
      </c>
    </row>
    <row r="161" spans="1:10" ht="15.75">
      <c r="A161" s="218"/>
      <c r="B161" s="85"/>
      <c r="C161" s="19">
        <v>115</v>
      </c>
      <c r="D161" s="20" t="s">
        <v>171</v>
      </c>
      <c r="E161" s="165" t="s">
        <v>260</v>
      </c>
      <c r="F161" s="166"/>
      <c r="G161" s="40">
        <v>0</v>
      </c>
      <c r="H161" s="72" t="s">
        <v>172</v>
      </c>
      <c r="I161" s="72"/>
      <c r="J161" s="41">
        <f>IF(G161=1,3,0)</f>
        <v>0</v>
      </c>
    </row>
    <row r="162" spans="1:10" ht="15.75">
      <c r="A162" s="218"/>
      <c r="B162" s="85"/>
      <c r="C162" s="19">
        <v>116</v>
      </c>
      <c r="D162" s="20" t="s">
        <v>173</v>
      </c>
      <c r="E162" s="167"/>
      <c r="F162" s="168"/>
      <c r="G162" s="40">
        <v>0</v>
      </c>
      <c r="H162" s="72" t="s">
        <v>174</v>
      </c>
      <c r="I162" s="72"/>
      <c r="J162" s="41">
        <f>IF(G162=1,2,0)</f>
        <v>0</v>
      </c>
    </row>
    <row r="163" spans="1:10" ht="15.75">
      <c r="A163" s="218"/>
      <c r="B163" s="85"/>
      <c r="C163" s="19">
        <v>117</v>
      </c>
      <c r="D163" s="20" t="s">
        <v>175</v>
      </c>
      <c r="E163" s="167"/>
      <c r="F163" s="168"/>
      <c r="G163" s="40">
        <v>1</v>
      </c>
      <c r="H163" s="72" t="s">
        <v>176</v>
      </c>
      <c r="I163" s="72"/>
      <c r="J163" s="41">
        <f>IF(G163=1,4,0)</f>
        <v>4</v>
      </c>
    </row>
    <row r="164" spans="1:10" ht="31.5">
      <c r="A164" s="218"/>
      <c r="B164" s="85"/>
      <c r="C164" s="19">
        <v>118</v>
      </c>
      <c r="D164" s="20" t="s">
        <v>177</v>
      </c>
      <c r="E164" s="169"/>
      <c r="F164" s="170"/>
      <c r="G164" s="40">
        <v>0</v>
      </c>
      <c r="H164" s="72" t="s">
        <v>152</v>
      </c>
      <c r="I164" s="72"/>
      <c r="J164" s="41">
        <f>IF(G164=1,5,0)</f>
        <v>0</v>
      </c>
    </row>
    <row r="165" spans="1:10" ht="15.75">
      <c r="A165" s="218"/>
      <c r="B165" s="85"/>
      <c r="C165" s="22"/>
      <c r="D165" s="187" t="s">
        <v>330</v>
      </c>
      <c r="E165" s="187"/>
      <c r="F165" s="187"/>
      <c r="G165" s="187"/>
      <c r="H165" s="187"/>
      <c r="I165" s="187"/>
      <c r="J165" s="187"/>
    </row>
    <row r="166" spans="1:10" ht="15.75">
      <c r="A166" s="218"/>
      <c r="B166" s="85"/>
      <c r="C166" s="19">
        <v>119</v>
      </c>
      <c r="D166" s="20" t="s">
        <v>178</v>
      </c>
      <c r="E166" s="171" t="s">
        <v>66</v>
      </c>
      <c r="F166" s="172"/>
      <c r="G166" s="40">
        <v>2</v>
      </c>
      <c r="H166" s="72" t="s">
        <v>179</v>
      </c>
      <c r="I166" s="72"/>
      <c r="J166" s="41">
        <f>PRODUCT(G166,4)</f>
        <v>8</v>
      </c>
    </row>
    <row r="167" spans="1:10" ht="15.75">
      <c r="A167" s="218"/>
      <c r="B167" s="85"/>
      <c r="C167" s="19">
        <v>120</v>
      </c>
      <c r="D167" s="20" t="s">
        <v>180</v>
      </c>
      <c r="E167" s="173"/>
      <c r="F167" s="174"/>
      <c r="G167" s="40">
        <v>0</v>
      </c>
      <c r="H167" s="72" t="s">
        <v>100</v>
      </c>
      <c r="I167" s="72"/>
      <c r="J167" s="41">
        <f>PRODUCT(G167,5)</f>
        <v>0</v>
      </c>
    </row>
    <row r="168" spans="1:10" ht="15.75">
      <c r="A168" s="218"/>
      <c r="B168" s="85"/>
      <c r="C168" s="19">
        <v>121</v>
      </c>
      <c r="D168" s="20" t="s">
        <v>181</v>
      </c>
      <c r="E168" s="173"/>
      <c r="F168" s="174"/>
      <c r="G168" s="40">
        <v>0</v>
      </c>
      <c r="H168" s="72" t="s">
        <v>182</v>
      </c>
      <c r="I168" s="72"/>
      <c r="J168" s="41">
        <f>PRODUCT(G168,8)</f>
        <v>0</v>
      </c>
    </row>
    <row r="169" spans="1:11" ht="15.75">
      <c r="A169" s="218"/>
      <c r="B169" s="85"/>
      <c r="C169" s="19">
        <v>122</v>
      </c>
      <c r="D169" s="20" t="s">
        <v>183</v>
      </c>
      <c r="E169" s="175"/>
      <c r="F169" s="176"/>
      <c r="G169" s="40">
        <v>0</v>
      </c>
      <c r="H169" s="72" t="s">
        <v>184</v>
      </c>
      <c r="I169" s="72"/>
      <c r="J169" s="41">
        <f>PRODUCT(G169,10)</f>
        <v>0</v>
      </c>
      <c r="K169" s="24"/>
    </row>
    <row r="170" spans="1:10" ht="31.5">
      <c r="A170" s="218"/>
      <c r="B170" s="85"/>
      <c r="C170" s="19">
        <v>123</v>
      </c>
      <c r="D170" s="20" t="s">
        <v>185</v>
      </c>
      <c r="E170" s="165" t="s">
        <v>260</v>
      </c>
      <c r="F170" s="166"/>
      <c r="G170" s="40">
        <v>1</v>
      </c>
      <c r="H170" s="72" t="s">
        <v>152</v>
      </c>
      <c r="I170" s="72"/>
      <c r="J170" s="41">
        <f>IF(G170=1,5,0)</f>
        <v>5</v>
      </c>
    </row>
    <row r="171" spans="1:10" ht="17.25" customHeight="1">
      <c r="A171" s="218"/>
      <c r="B171" s="85"/>
      <c r="C171" s="19">
        <v>124</v>
      </c>
      <c r="D171" s="20" t="s">
        <v>186</v>
      </c>
      <c r="E171" s="169"/>
      <c r="F171" s="170"/>
      <c r="G171" s="40">
        <v>1</v>
      </c>
      <c r="H171" s="72" t="s">
        <v>187</v>
      </c>
      <c r="I171" s="72"/>
      <c r="J171" s="41">
        <f>IF(G171=1,8,0)</f>
        <v>8</v>
      </c>
    </row>
    <row r="172" spans="1:10" ht="12.75" customHeight="1">
      <c r="A172" s="218"/>
      <c r="B172" s="85"/>
      <c r="C172" s="242">
        <v>125</v>
      </c>
      <c r="D172" s="243" t="s">
        <v>234</v>
      </c>
      <c r="E172" s="171" t="s">
        <v>188</v>
      </c>
      <c r="F172" s="172"/>
      <c r="G172" s="138">
        <v>0</v>
      </c>
      <c r="H172" s="252" t="s">
        <v>222</v>
      </c>
      <c r="I172" s="252"/>
      <c r="J172" s="249">
        <f>IF(G172=0,0,IF(G172&lt;=30,3,IF(G172&lt;=50,5,IF(G172&lt;80,7,IF(G172&gt;=80,10,0)))))</f>
        <v>0</v>
      </c>
    </row>
    <row r="173" spans="1:10" ht="12.75" customHeight="1">
      <c r="A173" s="218"/>
      <c r="B173" s="85"/>
      <c r="C173" s="242"/>
      <c r="D173" s="243"/>
      <c r="E173" s="173"/>
      <c r="F173" s="174"/>
      <c r="G173" s="139"/>
      <c r="H173" s="252" t="s">
        <v>189</v>
      </c>
      <c r="I173" s="252"/>
      <c r="J173" s="249"/>
    </row>
    <row r="174" spans="1:10" ht="12.75" customHeight="1">
      <c r="A174" s="218"/>
      <c r="B174" s="85"/>
      <c r="C174" s="242"/>
      <c r="D174" s="243"/>
      <c r="E174" s="173"/>
      <c r="F174" s="174"/>
      <c r="G174" s="139"/>
      <c r="H174" s="252" t="s">
        <v>190</v>
      </c>
      <c r="I174" s="252"/>
      <c r="J174" s="249"/>
    </row>
    <row r="175" spans="1:10" ht="12.75" customHeight="1">
      <c r="A175" s="218"/>
      <c r="B175" s="85"/>
      <c r="C175" s="242"/>
      <c r="D175" s="243"/>
      <c r="E175" s="175"/>
      <c r="F175" s="176"/>
      <c r="G175" s="140"/>
      <c r="H175" s="252" t="s">
        <v>191</v>
      </c>
      <c r="I175" s="252"/>
      <c r="J175" s="249"/>
    </row>
    <row r="176" spans="1:10" ht="51.75" customHeight="1" thickBot="1">
      <c r="A176" s="253"/>
      <c r="B176" s="85"/>
      <c r="C176" s="23">
        <v>126</v>
      </c>
      <c r="D176" s="27" t="s">
        <v>192</v>
      </c>
      <c r="E176" s="267" t="s">
        <v>66</v>
      </c>
      <c r="F176" s="268"/>
      <c r="G176" s="45">
        <v>0</v>
      </c>
      <c r="H176" s="266" t="s">
        <v>193</v>
      </c>
      <c r="I176" s="266"/>
      <c r="J176" s="42">
        <f>PRODUCT(G176,-10)</f>
        <v>0</v>
      </c>
    </row>
    <row r="177" spans="1:10" ht="21.75" customHeight="1" thickBot="1">
      <c r="A177" s="188" t="s">
        <v>194</v>
      </c>
      <c r="B177" s="188"/>
      <c r="C177" s="188"/>
      <c r="D177" s="188"/>
      <c r="E177" s="188"/>
      <c r="F177" s="188"/>
      <c r="G177" s="188"/>
      <c r="H177" s="188"/>
      <c r="I177" s="189"/>
      <c r="J177" s="47">
        <f>SUM(J166:J176,J154:J164,J151:J152,J145:J149)</f>
        <v>77</v>
      </c>
    </row>
    <row r="178" spans="1:10" ht="19.5" customHeight="1">
      <c r="A178" s="218" t="s">
        <v>264</v>
      </c>
      <c r="B178" s="227" t="s">
        <v>262</v>
      </c>
      <c r="C178" s="227"/>
      <c r="D178" s="227"/>
      <c r="E178" s="227"/>
      <c r="F178" s="227"/>
      <c r="G178" s="227"/>
      <c r="H178" s="227"/>
      <c r="I178" s="227"/>
      <c r="J178" s="228"/>
    </row>
    <row r="179" spans="1:10" ht="18" customHeight="1">
      <c r="A179" s="218"/>
      <c r="B179" s="75" t="s">
        <v>262</v>
      </c>
      <c r="C179" s="23"/>
      <c r="D179" s="92" t="s">
        <v>335</v>
      </c>
      <c r="E179" s="94"/>
      <c r="F179" s="94"/>
      <c r="G179" s="94"/>
      <c r="H179" s="94"/>
      <c r="I179" s="94"/>
      <c r="J179" s="95"/>
    </row>
    <row r="180" spans="1:10" ht="18" customHeight="1">
      <c r="A180" s="218"/>
      <c r="B180" s="85"/>
      <c r="C180" s="23">
        <v>127</v>
      </c>
      <c r="D180" s="20" t="s">
        <v>265</v>
      </c>
      <c r="E180" s="262" t="s">
        <v>66</v>
      </c>
      <c r="F180" s="263"/>
      <c r="G180" s="52">
        <v>0</v>
      </c>
      <c r="H180" s="72" t="s">
        <v>306</v>
      </c>
      <c r="I180" s="72"/>
      <c r="J180" s="41">
        <f>PRODUCT(G180,3)</f>
        <v>0</v>
      </c>
    </row>
    <row r="181" spans="1:10" ht="18" customHeight="1">
      <c r="A181" s="218"/>
      <c r="B181" s="85"/>
      <c r="C181" s="23">
        <v>128</v>
      </c>
      <c r="D181" s="20" t="s">
        <v>266</v>
      </c>
      <c r="E181" s="264"/>
      <c r="F181" s="265"/>
      <c r="G181" s="52">
        <v>0</v>
      </c>
      <c r="H181" s="72" t="s">
        <v>179</v>
      </c>
      <c r="I181" s="72"/>
      <c r="J181" s="41">
        <f>PRODUCT(G181,4)</f>
        <v>0</v>
      </c>
    </row>
    <row r="182" spans="1:10" ht="18" customHeight="1">
      <c r="A182" s="218"/>
      <c r="B182" s="85"/>
      <c r="C182" s="23">
        <v>129</v>
      </c>
      <c r="D182" s="20" t="s">
        <v>332</v>
      </c>
      <c r="E182" s="264"/>
      <c r="F182" s="265"/>
      <c r="G182" s="52">
        <v>0</v>
      </c>
      <c r="H182" s="72" t="s">
        <v>307</v>
      </c>
      <c r="I182" s="72"/>
      <c r="J182" s="41">
        <f>PRODUCT(G182,5)</f>
        <v>0</v>
      </c>
    </row>
    <row r="183" spans="1:10" ht="18" customHeight="1">
      <c r="A183" s="218"/>
      <c r="B183" s="85"/>
      <c r="C183" s="23">
        <v>130</v>
      </c>
      <c r="D183" s="20" t="s">
        <v>196</v>
      </c>
      <c r="E183" s="264"/>
      <c r="F183" s="265"/>
      <c r="G183" s="52">
        <v>0</v>
      </c>
      <c r="H183" s="72" t="s">
        <v>308</v>
      </c>
      <c r="I183" s="72"/>
      <c r="J183" s="41">
        <f>PRODUCT(G183,6)</f>
        <v>0</v>
      </c>
    </row>
    <row r="184" spans="1:10" ht="36" customHeight="1">
      <c r="A184" s="218"/>
      <c r="B184" s="85"/>
      <c r="C184" s="23">
        <v>131</v>
      </c>
      <c r="D184" s="20" t="s">
        <v>333</v>
      </c>
      <c r="E184" s="264"/>
      <c r="F184" s="265"/>
      <c r="G184" s="52">
        <v>0</v>
      </c>
      <c r="H184" s="72" t="s">
        <v>309</v>
      </c>
      <c r="I184" s="72"/>
      <c r="J184" s="41">
        <f>PRODUCT(G184,7)</f>
        <v>0</v>
      </c>
    </row>
    <row r="185" spans="1:10" ht="18" customHeight="1">
      <c r="A185" s="218"/>
      <c r="B185" s="85"/>
      <c r="C185" s="23">
        <v>132</v>
      </c>
      <c r="D185" s="20" t="s">
        <v>198</v>
      </c>
      <c r="E185" s="264"/>
      <c r="F185" s="265"/>
      <c r="G185" s="52">
        <v>0</v>
      </c>
      <c r="H185" s="72" t="s">
        <v>310</v>
      </c>
      <c r="I185" s="72"/>
      <c r="J185" s="41">
        <f>PRODUCT(G185,8)</f>
        <v>0</v>
      </c>
    </row>
    <row r="186" spans="1:10" ht="35.25" customHeight="1">
      <c r="A186" s="218"/>
      <c r="B186" s="85"/>
      <c r="C186" s="23">
        <v>133</v>
      </c>
      <c r="D186" s="20" t="s">
        <v>334</v>
      </c>
      <c r="E186" s="264"/>
      <c r="F186" s="265"/>
      <c r="G186" s="52">
        <v>0</v>
      </c>
      <c r="H186" s="72" t="s">
        <v>311</v>
      </c>
      <c r="I186" s="72"/>
      <c r="J186" s="41">
        <f>PRODUCT(G186,9)</f>
        <v>0</v>
      </c>
    </row>
    <row r="187" spans="1:10" ht="18" customHeight="1">
      <c r="A187" s="218"/>
      <c r="B187" s="85"/>
      <c r="C187" s="23">
        <v>134</v>
      </c>
      <c r="D187" s="20" t="s">
        <v>268</v>
      </c>
      <c r="E187" s="264"/>
      <c r="F187" s="265"/>
      <c r="G187" s="52">
        <v>0</v>
      </c>
      <c r="H187" s="72" t="s">
        <v>184</v>
      </c>
      <c r="I187" s="72"/>
      <c r="J187" s="41">
        <f>PRODUCT(G187,10)</f>
        <v>0</v>
      </c>
    </row>
    <row r="188" spans="1:10" ht="18" customHeight="1">
      <c r="A188" s="218"/>
      <c r="B188" s="85"/>
      <c r="C188" s="23"/>
      <c r="D188" s="92" t="s">
        <v>269</v>
      </c>
      <c r="E188" s="94"/>
      <c r="F188" s="94"/>
      <c r="G188" s="94"/>
      <c r="H188" s="94"/>
      <c r="I188" s="94"/>
      <c r="J188" s="95"/>
    </row>
    <row r="189" spans="1:10" ht="18" customHeight="1">
      <c r="A189" s="218"/>
      <c r="B189" s="85"/>
      <c r="C189" s="23">
        <v>135</v>
      </c>
      <c r="D189" s="20" t="s">
        <v>294</v>
      </c>
      <c r="E189" s="25">
        <v>2</v>
      </c>
      <c r="F189" s="150" t="s">
        <v>9</v>
      </c>
      <c r="G189" s="51">
        <f>IF(E11=0,0,E189*100/E11)</f>
        <v>14.285714285714286</v>
      </c>
      <c r="H189" s="72" t="s">
        <v>275</v>
      </c>
      <c r="I189" s="72"/>
      <c r="J189" s="41">
        <f>PRODUCT(G189,3)</f>
        <v>42.85714285714286</v>
      </c>
    </row>
    <row r="190" spans="1:10" ht="33.75" customHeight="1">
      <c r="A190" s="218"/>
      <c r="B190" s="85"/>
      <c r="C190" s="23">
        <v>136</v>
      </c>
      <c r="D190" s="20" t="s">
        <v>305</v>
      </c>
      <c r="E190" s="25">
        <v>1</v>
      </c>
      <c r="F190" s="151"/>
      <c r="G190" s="51">
        <f>IF(E11=0,0,E190*100/E11)</f>
        <v>7.142857142857143</v>
      </c>
      <c r="H190" s="72" t="s">
        <v>272</v>
      </c>
      <c r="I190" s="72"/>
      <c r="J190" s="41">
        <f>PRODUCT(G190,4)</f>
        <v>28.571428571428573</v>
      </c>
    </row>
    <row r="191" spans="1:10" ht="18" customHeight="1">
      <c r="A191" s="218"/>
      <c r="B191" s="85"/>
      <c r="C191" s="23">
        <v>137</v>
      </c>
      <c r="D191" s="20" t="s">
        <v>195</v>
      </c>
      <c r="E191" s="25">
        <v>0</v>
      </c>
      <c r="F191" s="151"/>
      <c r="G191" s="51">
        <f>IF(E11=0,0,E191*100/E11)</f>
        <v>0</v>
      </c>
      <c r="H191" s="72" t="s">
        <v>101</v>
      </c>
      <c r="I191" s="72"/>
      <c r="J191" s="41">
        <f>PRODUCT(G191,5)</f>
        <v>0</v>
      </c>
    </row>
    <row r="192" spans="1:10" ht="18" customHeight="1">
      <c r="A192" s="218"/>
      <c r="B192" s="85"/>
      <c r="C192" s="23">
        <v>138</v>
      </c>
      <c r="D192" s="20" t="s">
        <v>313</v>
      </c>
      <c r="E192" s="25">
        <v>0</v>
      </c>
      <c r="F192" s="151"/>
      <c r="G192" s="51">
        <f>IF(E11=0,0,E192*100/E11)</f>
        <v>0</v>
      </c>
      <c r="H192" s="72" t="s">
        <v>271</v>
      </c>
      <c r="I192" s="72"/>
      <c r="J192" s="41">
        <f>PRODUCT(G192,6)</f>
        <v>0</v>
      </c>
    </row>
    <row r="193" spans="1:10" ht="18" customHeight="1">
      <c r="A193" s="218"/>
      <c r="B193" s="85"/>
      <c r="C193" s="23">
        <v>139</v>
      </c>
      <c r="D193" s="20" t="s">
        <v>197</v>
      </c>
      <c r="E193" s="25">
        <v>0</v>
      </c>
      <c r="F193" s="151"/>
      <c r="G193" s="51">
        <f>IF(E11=0,0,E193*100/E11)</f>
        <v>0</v>
      </c>
      <c r="H193" s="72" t="s">
        <v>274</v>
      </c>
      <c r="I193" s="72"/>
      <c r="J193" s="41">
        <f>PRODUCT(G193,7)</f>
        <v>0</v>
      </c>
    </row>
    <row r="194" spans="1:10" ht="18" customHeight="1">
      <c r="A194" s="218"/>
      <c r="B194" s="85"/>
      <c r="C194" s="23">
        <v>140</v>
      </c>
      <c r="D194" s="20" t="s">
        <v>314</v>
      </c>
      <c r="E194" s="25">
        <v>0</v>
      </c>
      <c r="F194" s="151"/>
      <c r="G194" s="51">
        <f>IF(E11=0,0,E194*100/E11)</f>
        <v>0</v>
      </c>
      <c r="H194" s="72" t="s">
        <v>270</v>
      </c>
      <c r="I194" s="72"/>
      <c r="J194" s="41">
        <f>PRODUCT(G194,8)</f>
        <v>0</v>
      </c>
    </row>
    <row r="195" spans="1:10" ht="18" customHeight="1">
      <c r="A195" s="218"/>
      <c r="B195" s="85"/>
      <c r="C195" s="23">
        <v>141</v>
      </c>
      <c r="D195" s="20" t="s">
        <v>267</v>
      </c>
      <c r="E195" s="25">
        <v>0</v>
      </c>
      <c r="F195" s="151"/>
      <c r="G195" s="51">
        <f>IF(E11=0,0,E195*100/E11)</f>
        <v>0</v>
      </c>
      <c r="H195" s="72" t="s">
        <v>273</v>
      </c>
      <c r="I195" s="72"/>
      <c r="J195" s="41">
        <f>PRODUCT(G195,9)</f>
        <v>0</v>
      </c>
    </row>
    <row r="196" spans="1:10" ht="18" customHeight="1" thickBot="1">
      <c r="A196" s="218"/>
      <c r="B196" s="85"/>
      <c r="C196" s="23">
        <v>142</v>
      </c>
      <c r="D196" s="20" t="s">
        <v>315</v>
      </c>
      <c r="E196" s="25">
        <v>0</v>
      </c>
      <c r="F196" s="152"/>
      <c r="G196" s="51">
        <f>IF(E11=0,0,E196*100/E11)</f>
        <v>0</v>
      </c>
      <c r="H196" s="72" t="s">
        <v>102</v>
      </c>
      <c r="I196" s="72"/>
      <c r="J196" s="41">
        <f>PRODUCT(G196,10)</f>
        <v>0</v>
      </c>
    </row>
    <row r="197" spans="1:10" ht="18" customHeight="1">
      <c r="A197" s="218"/>
      <c r="B197" s="85"/>
      <c r="C197" s="23"/>
      <c r="D197" s="92" t="s">
        <v>331</v>
      </c>
      <c r="E197" s="93"/>
      <c r="F197" s="94"/>
      <c r="G197" s="94"/>
      <c r="H197" s="94"/>
      <c r="I197" s="94"/>
      <c r="J197" s="95"/>
    </row>
    <row r="198" spans="1:10" ht="18" customHeight="1">
      <c r="A198" s="218"/>
      <c r="B198" s="85"/>
      <c r="C198" s="23">
        <v>143</v>
      </c>
      <c r="D198" s="20" t="s">
        <v>295</v>
      </c>
      <c r="E198" s="25">
        <v>0</v>
      </c>
      <c r="F198" s="156" t="s">
        <v>9</v>
      </c>
      <c r="G198" s="51">
        <f>IF(E8=0,0,E198*100/E8)</f>
        <v>0</v>
      </c>
      <c r="H198" s="72" t="s">
        <v>276</v>
      </c>
      <c r="I198" s="72"/>
      <c r="J198" s="41">
        <f>PRODUCT(E198,8)</f>
        <v>0</v>
      </c>
    </row>
    <row r="199" spans="1:10" ht="18" customHeight="1">
      <c r="A199" s="218"/>
      <c r="B199" s="85"/>
      <c r="C199" s="23">
        <v>144</v>
      </c>
      <c r="D199" s="20" t="s">
        <v>296</v>
      </c>
      <c r="E199" s="25">
        <v>0</v>
      </c>
      <c r="F199" s="157"/>
      <c r="G199" s="51">
        <f>IF(E8=0,0,E199*100/E8)</f>
        <v>0</v>
      </c>
      <c r="H199" s="72" t="s">
        <v>277</v>
      </c>
      <c r="I199" s="72"/>
      <c r="J199" s="41">
        <f>PRODUCT(E199,6)</f>
        <v>0</v>
      </c>
    </row>
    <row r="200" spans="1:10" ht="18" customHeight="1" thickBot="1">
      <c r="A200" s="218"/>
      <c r="B200" s="85"/>
      <c r="C200" s="23">
        <v>145</v>
      </c>
      <c r="D200" s="20" t="s">
        <v>297</v>
      </c>
      <c r="E200" s="25">
        <v>0</v>
      </c>
      <c r="F200" s="158"/>
      <c r="G200" s="51">
        <f>IF(E8=0,0,E200*100/E8)</f>
        <v>0</v>
      </c>
      <c r="H200" s="72" t="s">
        <v>298</v>
      </c>
      <c r="I200" s="72"/>
      <c r="J200" s="41">
        <f>PRODUCT(E200,4)</f>
        <v>0</v>
      </c>
    </row>
    <row r="201" spans="1:10" ht="28.5" customHeight="1" thickBot="1">
      <c r="A201" s="103" t="s">
        <v>263</v>
      </c>
      <c r="B201" s="104"/>
      <c r="C201" s="104"/>
      <c r="D201" s="104"/>
      <c r="E201" s="104"/>
      <c r="F201" s="104"/>
      <c r="G201" s="104"/>
      <c r="H201" s="104"/>
      <c r="I201" s="105"/>
      <c r="J201" s="47">
        <f>SUM(J180:J187,J189:J196,J198:J200)</f>
        <v>71.42857142857143</v>
      </c>
    </row>
    <row r="202" spans="1:10" ht="27" customHeight="1" thickBot="1">
      <c r="A202" s="112" t="s">
        <v>337</v>
      </c>
      <c r="B202" s="106" t="s">
        <v>338</v>
      </c>
      <c r="C202" s="109" t="s">
        <v>262</v>
      </c>
      <c r="D202" s="110"/>
      <c r="E202" s="110"/>
      <c r="F202" s="110"/>
      <c r="G202" s="110"/>
      <c r="H202" s="110"/>
      <c r="I202" s="110"/>
      <c r="J202" s="111"/>
    </row>
    <row r="203" spans="1:10" ht="18" customHeight="1">
      <c r="A203" s="113"/>
      <c r="B203" s="107"/>
      <c r="C203" s="96">
        <v>146</v>
      </c>
      <c r="D203" s="92" t="s">
        <v>445</v>
      </c>
      <c r="E203" s="93"/>
      <c r="F203" s="94"/>
      <c r="G203" s="94"/>
      <c r="H203" s="94"/>
      <c r="I203" s="94"/>
      <c r="J203" s="95"/>
    </row>
    <row r="204" spans="1:10" ht="31.5">
      <c r="A204" s="113"/>
      <c r="B204" s="107"/>
      <c r="C204" s="97"/>
      <c r="D204" s="57" t="s">
        <v>339</v>
      </c>
      <c r="E204" s="87" t="s">
        <v>260</v>
      </c>
      <c r="F204" s="88"/>
      <c r="G204" s="40">
        <v>1</v>
      </c>
      <c r="H204" s="91" t="s">
        <v>340</v>
      </c>
      <c r="I204" s="91"/>
      <c r="J204" s="68">
        <f>IF(G204=1,2,0)</f>
        <v>2</v>
      </c>
    </row>
    <row r="205" spans="1:10" ht="66.75" customHeight="1">
      <c r="A205" s="113"/>
      <c r="B205" s="108"/>
      <c r="C205" s="98"/>
      <c r="D205" s="57" t="s">
        <v>341</v>
      </c>
      <c r="E205" s="87" t="s">
        <v>260</v>
      </c>
      <c r="F205" s="88"/>
      <c r="G205" s="40">
        <v>1</v>
      </c>
      <c r="H205" s="91" t="s">
        <v>342</v>
      </c>
      <c r="I205" s="91"/>
      <c r="J205" s="68">
        <f>IF(G205=1,3,0)</f>
        <v>3</v>
      </c>
    </row>
    <row r="206" spans="1:10" ht="66" customHeight="1">
      <c r="A206" s="113"/>
      <c r="B206" s="75" t="s">
        <v>343</v>
      </c>
      <c r="C206" s="58">
        <v>147</v>
      </c>
      <c r="D206" s="57" t="s">
        <v>344</v>
      </c>
      <c r="E206" s="87" t="s">
        <v>345</v>
      </c>
      <c r="F206" s="88"/>
      <c r="G206" s="40">
        <v>0</v>
      </c>
      <c r="H206" s="91" t="s">
        <v>340</v>
      </c>
      <c r="I206" s="91"/>
      <c r="J206" s="68">
        <f>IF(G206=1,2,0)</f>
        <v>0</v>
      </c>
    </row>
    <row r="207" spans="1:10" ht="47.25" customHeight="1">
      <c r="A207" s="113"/>
      <c r="B207" s="85"/>
      <c r="C207" s="58">
        <v>148</v>
      </c>
      <c r="D207" s="59" t="s">
        <v>346</v>
      </c>
      <c r="E207" s="84" t="s">
        <v>347</v>
      </c>
      <c r="F207" s="76"/>
      <c r="G207" s="45">
        <v>1</v>
      </c>
      <c r="H207" s="77" t="s">
        <v>340</v>
      </c>
      <c r="I207" s="77"/>
      <c r="J207" s="68">
        <f>IF(G207=1,2,0)</f>
        <v>2</v>
      </c>
    </row>
    <row r="208" spans="1:10" ht="36" customHeight="1">
      <c r="A208" s="113"/>
      <c r="B208" s="85"/>
      <c r="C208" s="99">
        <v>149</v>
      </c>
      <c r="D208" s="92" t="s">
        <v>446</v>
      </c>
      <c r="E208" s="93"/>
      <c r="F208" s="94"/>
      <c r="G208" s="94"/>
      <c r="H208" s="94"/>
      <c r="I208" s="94"/>
      <c r="J208" s="95"/>
    </row>
    <row r="209" spans="1:10" ht="55.5" customHeight="1">
      <c r="A209" s="113"/>
      <c r="B209" s="85"/>
      <c r="C209" s="97"/>
      <c r="D209" s="60" t="s">
        <v>348</v>
      </c>
      <c r="E209" s="100" t="s">
        <v>9</v>
      </c>
      <c r="F209" s="100"/>
      <c r="G209" s="70">
        <v>15</v>
      </c>
      <c r="H209" s="101" t="s">
        <v>349</v>
      </c>
      <c r="I209" s="101"/>
      <c r="J209" s="69">
        <f>IF(G209&lt;10,0,IF(G209&lt;=15,4,IF(G209&gt;15,8,0)))</f>
        <v>4</v>
      </c>
    </row>
    <row r="210" spans="1:10" ht="49.5" customHeight="1">
      <c r="A210" s="113"/>
      <c r="B210" s="85"/>
      <c r="C210" s="98"/>
      <c r="D210" s="60" t="s">
        <v>350</v>
      </c>
      <c r="E210" s="100" t="s">
        <v>9</v>
      </c>
      <c r="F210" s="100"/>
      <c r="G210" s="70">
        <v>18</v>
      </c>
      <c r="H210" s="101" t="s">
        <v>351</v>
      </c>
      <c r="I210" s="101"/>
      <c r="J210" s="69">
        <f>IF(G210&lt;15,0,IF(G210&lt;=20,4,IF(G210&gt;20,8,0)))</f>
        <v>4</v>
      </c>
    </row>
    <row r="211" spans="1:10" ht="48.75" customHeight="1">
      <c r="A211" s="113"/>
      <c r="B211" s="85"/>
      <c r="C211" s="58">
        <v>150</v>
      </c>
      <c r="D211" s="61" t="s">
        <v>352</v>
      </c>
      <c r="E211" s="89" t="s">
        <v>353</v>
      </c>
      <c r="F211" s="90"/>
      <c r="G211" s="52">
        <v>5</v>
      </c>
      <c r="H211" s="89" t="s">
        <v>354</v>
      </c>
      <c r="I211" s="90"/>
      <c r="J211" s="69">
        <f>IF(G211&gt;=5,2,0)</f>
        <v>2</v>
      </c>
    </row>
    <row r="212" spans="1:10" ht="44.25" customHeight="1">
      <c r="A212" s="113"/>
      <c r="B212" s="85"/>
      <c r="C212" s="58">
        <v>151</v>
      </c>
      <c r="D212" s="62" t="s">
        <v>355</v>
      </c>
      <c r="E212" s="87" t="s">
        <v>260</v>
      </c>
      <c r="F212" s="88"/>
      <c r="G212" s="40">
        <v>1</v>
      </c>
      <c r="H212" s="91" t="s">
        <v>340</v>
      </c>
      <c r="I212" s="91"/>
      <c r="J212" s="69">
        <f>IF(G212=1,2,0)</f>
        <v>2</v>
      </c>
    </row>
    <row r="213" spans="1:10" ht="39.75" customHeight="1">
      <c r="A213" s="113"/>
      <c r="B213" s="85"/>
      <c r="C213" s="58">
        <v>152</v>
      </c>
      <c r="D213" s="63" t="s">
        <v>356</v>
      </c>
      <c r="E213" s="84" t="s">
        <v>260</v>
      </c>
      <c r="F213" s="76"/>
      <c r="G213" s="45">
        <v>0</v>
      </c>
      <c r="H213" s="77" t="s">
        <v>340</v>
      </c>
      <c r="I213" s="77"/>
      <c r="J213" s="69">
        <f>IF(G213=1,2,0)</f>
        <v>0</v>
      </c>
    </row>
    <row r="214" spans="1:10" ht="18" customHeight="1">
      <c r="A214" s="113"/>
      <c r="B214" s="85"/>
      <c r="C214" s="99">
        <v>153</v>
      </c>
      <c r="D214" s="92" t="s">
        <v>357</v>
      </c>
      <c r="E214" s="93"/>
      <c r="F214" s="94"/>
      <c r="G214" s="94"/>
      <c r="H214" s="94"/>
      <c r="I214" s="94"/>
      <c r="J214" s="95"/>
    </row>
    <row r="215" spans="1:10" ht="38.25" customHeight="1">
      <c r="A215" s="113"/>
      <c r="B215" s="85"/>
      <c r="C215" s="97"/>
      <c r="D215" s="60" t="s">
        <v>358</v>
      </c>
      <c r="E215" s="102" t="s">
        <v>359</v>
      </c>
      <c r="F215" s="102"/>
      <c r="G215" s="40">
        <v>20</v>
      </c>
      <c r="H215" s="91" t="s">
        <v>360</v>
      </c>
      <c r="I215" s="91"/>
      <c r="J215" s="68">
        <f>IF(G215&lt;=10,0,IF(G215&gt;10,3))</f>
        <v>3</v>
      </c>
    </row>
    <row r="216" spans="1:10" ht="36" customHeight="1">
      <c r="A216" s="113"/>
      <c r="B216" s="85"/>
      <c r="C216" s="98"/>
      <c r="D216" s="60" t="s">
        <v>361</v>
      </c>
      <c r="E216" s="102" t="s">
        <v>359</v>
      </c>
      <c r="F216" s="102"/>
      <c r="G216" s="40">
        <v>30</v>
      </c>
      <c r="H216" s="91" t="s">
        <v>362</v>
      </c>
      <c r="I216" s="91"/>
      <c r="J216" s="68">
        <f>IF(G216&lt;=20,0,IF(G216&gt;20,3))</f>
        <v>3</v>
      </c>
    </row>
    <row r="217" spans="1:10" ht="63.75" customHeight="1">
      <c r="A217" s="113"/>
      <c r="B217" s="85"/>
      <c r="C217" s="58">
        <v>154</v>
      </c>
      <c r="D217" s="61" t="s">
        <v>363</v>
      </c>
      <c r="E217" s="78" t="s">
        <v>364</v>
      </c>
      <c r="F217" s="79"/>
      <c r="G217" s="52">
        <v>34</v>
      </c>
      <c r="H217" s="78" t="s">
        <v>365</v>
      </c>
      <c r="I217" s="79"/>
      <c r="J217" s="68">
        <f>IF(G217&lt;68,0,IF(G217&gt;=68,5))</f>
        <v>0</v>
      </c>
    </row>
    <row r="218" spans="1:10" ht="73.5" customHeight="1">
      <c r="A218" s="113"/>
      <c r="B218" s="86"/>
      <c r="C218" s="58">
        <v>155</v>
      </c>
      <c r="D218" s="62" t="s">
        <v>366</v>
      </c>
      <c r="E218" s="73" t="s">
        <v>367</v>
      </c>
      <c r="F218" s="74"/>
      <c r="G218" s="40">
        <v>3</v>
      </c>
      <c r="H218" s="91" t="s">
        <v>368</v>
      </c>
      <c r="I218" s="91"/>
      <c r="J218" s="68">
        <f>IF(G218=1,5,IF(G218=2,9,IF(G218=3,9,IF(G218&gt;=4,0,0))))</f>
        <v>9</v>
      </c>
    </row>
    <row r="219" spans="1:10" ht="37.5" customHeight="1">
      <c r="A219" s="113"/>
      <c r="B219" s="75" t="s">
        <v>369</v>
      </c>
      <c r="C219" s="58">
        <v>156</v>
      </c>
      <c r="D219" s="62" t="s">
        <v>370</v>
      </c>
      <c r="E219" s="115" t="s">
        <v>367</v>
      </c>
      <c r="F219" s="116"/>
      <c r="G219" s="40">
        <v>17</v>
      </c>
      <c r="H219" s="91" t="s">
        <v>371</v>
      </c>
      <c r="I219" s="91"/>
      <c r="J219" s="68">
        <f>IF(G219&lt;8,0,IF(G219&lt;=15,2,IF(G219&gt;15,6,0)))</f>
        <v>6</v>
      </c>
    </row>
    <row r="220" spans="1:10" ht="93.75" customHeight="1">
      <c r="A220" s="113"/>
      <c r="B220" s="85"/>
      <c r="C220" s="58">
        <v>157</v>
      </c>
      <c r="D220" s="64" t="s">
        <v>372</v>
      </c>
      <c r="E220" s="80" t="s">
        <v>373</v>
      </c>
      <c r="F220" s="71"/>
      <c r="G220" s="40">
        <v>2</v>
      </c>
      <c r="H220" s="72" t="s">
        <v>374</v>
      </c>
      <c r="I220" s="72"/>
      <c r="J220" s="68">
        <f>IF(G220=1,1,IF(G220=2,2,0))</f>
        <v>2</v>
      </c>
    </row>
    <row r="221" spans="1:10" ht="48" customHeight="1">
      <c r="A221" s="113"/>
      <c r="B221" s="85"/>
      <c r="C221" s="58">
        <v>158</v>
      </c>
      <c r="D221" s="62" t="s">
        <v>375</v>
      </c>
      <c r="E221" s="73" t="s">
        <v>367</v>
      </c>
      <c r="F221" s="74"/>
      <c r="G221" s="40">
        <v>5</v>
      </c>
      <c r="H221" s="91" t="s">
        <v>376</v>
      </c>
      <c r="I221" s="91"/>
      <c r="J221" s="68">
        <f>IF(G221&lt;4,0,IF(G221&lt;=8,1,IF(G221&gt;15,0,0)))</f>
        <v>1</v>
      </c>
    </row>
    <row r="222" spans="1:10" ht="60.75" customHeight="1">
      <c r="A222" s="113"/>
      <c r="B222" s="86"/>
      <c r="C222" s="58">
        <v>159</v>
      </c>
      <c r="D222" s="62" t="s">
        <v>377</v>
      </c>
      <c r="E222" s="73" t="s">
        <v>378</v>
      </c>
      <c r="F222" s="74"/>
      <c r="G222" s="70">
        <v>15</v>
      </c>
      <c r="H222" s="91" t="s">
        <v>379</v>
      </c>
      <c r="I222" s="91"/>
      <c r="J222" s="68">
        <f>IF(G222&lt;25,0,IF(G222&lt;=30,2,IF(G222&gt;30,3,0)))</f>
        <v>0</v>
      </c>
    </row>
    <row r="223" spans="1:10" ht="43.5" customHeight="1">
      <c r="A223" s="113"/>
      <c r="B223" s="75" t="s">
        <v>380</v>
      </c>
      <c r="C223" s="58">
        <v>160</v>
      </c>
      <c r="D223" s="62" t="s">
        <v>381</v>
      </c>
      <c r="E223" s="115" t="s">
        <v>367</v>
      </c>
      <c r="F223" s="116"/>
      <c r="G223" s="40">
        <v>6</v>
      </c>
      <c r="H223" s="91" t="s">
        <v>382</v>
      </c>
      <c r="I223" s="91"/>
      <c r="J223" s="68">
        <f>IF(G223&lt;9,0,IF(G223&lt;=12,2,IF(G223&gt;12,3,0)))</f>
        <v>0</v>
      </c>
    </row>
    <row r="224" spans="1:10" ht="54" customHeight="1">
      <c r="A224" s="113"/>
      <c r="B224" s="85"/>
      <c r="C224" s="58">
        <v>161</v>
      </c>
      <c r="D224" s="62" t="s">
        <v>383</v>
      </c>
      <c r="E224" s="119" t="s">
        <v>367</v>
      </c>
      <c r="F224" s="71"/>
      <c r="G224" s="40">
        <v>4</v>
      </c>
      <c r="H224" s="91" t="s">
        <v>384</v>
      </c>
      <c r="I224" s="91"/>
      <c r="J224" s="68">
        <f>IF(G224&lt;4,0,IF(G224&lt;=7,2,IF(G224&gt;7,3,0)))</f>
        <v>2</v>
      </c>
    </row>
    <row r="225" spans="1:10" ht="36" customHeight="1">
      <c r="A225" s="113"/>
      <c r="B225" s="85"/>
      <c r="C225" s="58">
        <v>162</v>
      </c>
      <c r="D225" s="62" t="s">
        <v>385</v>
      </c>
      <c r="E225" s="120" t="s">
        <v>367</v>
      </c>
      <c r="F225" s="121"/>
      <c r="G225" s="40">
        <v>6</v>
      </c>
      <c r="H225" s="91" t="s">
        <v>386</v>
      </c>
      <c r="I225" s="91"/>
      <c r="J225" s="68">
        <f>IF(G225&lt;4,0,IF(G225&lt;=8,2,IF(G225&gt;8,3,0)))</f>
        <v>2</v>
      </c>
    </row>
    <row r="226" spans="1:10" ht="43.5" customHeight="1">
      <c r="A226" s="113"/>
      <c r="B226" s="117"/>
      <c r="C226" s="58">
        <v>163</v>
      </c>
      <c r="D226" s="62" t="s">
        <v>387</v>
      </c>
      <c r="E226" s="87" t="s">
        <v>388</v>
      </c>
      <c r="F226" s="88"/>
      <c r="G226" s="40">
        <v>1</v>
      </c>
      <c r="H226" s="91" t="s">
        <v>340</v>
      </c>
      <c r="I226" s="91"/>
      <c r="J226" s="68">
        <f>IF(G226=1,2,0)</f>
        <v>2</v>
      </c>
    </row>
    <row r="227" spans="1:10" ht="48.75" customHeight="1">
      <c r="A227" s="113"/>
      <c r="B227" s="118"/>
      <c r="C227" s="58">
        <v>164</v>
      </c>
      <c r="D227" s="62" t="s">
        <v>389</v>
      </c>
      <c r="E227" s="122" t="s">
        <v>390</v>
      </c>
      <c r="F227" s="76"/>
      <c r="G227" s="70">
        <v>69</v>
      </c>
      <c r="H227" s="91" t="s">
        <v>391</v>
      </c>
      <c r="I227" s="91"/>
      <c r="J227" s="68">
        <f>IF(G227&lt;65,0,IF(G227&gt;=65,5))</f>
        <v>5</v>
      </c>
    </row>
    <row r="228" spans="1:10" ht="32.25" customHeight="1">
      <c r="A228" s="113"/>
      <c r="B228" s="75" t="s">
        <v>392</v>
      </c>
      <c r="C228" s="58">
        <v>165</v>
      </c>
      <c r="D228" s="62" t="s">
        <v>393</v>
      </c>
      <c r="E228" s="87" t="s">
        <v>394</v>
      </c>
      <c r="F228" s="88"/>
      <c r="G228" s="40">
        <v>14</v>
      </c>
      <c r="H228" s="91" t="s">
        <v>340</v>
      </c>
      <c r="I228" s="91"/>
      <c r="J228" s="68">
        <f>IF(G228=1,2,0)</f>
        <v>0</v>
      </c>
    </row>
    <row r="229" spans="1:10" ht="18" customHeight="1">
      <c r="A229" s="113"/>
      <c r="B229" s="85"/>
      <c r="C229" s="123">
        <v>166</v>
      </c>
      <c r="D229" s="81" t="s">
        <v>395</v>
      </c>
      <c r="E229" s="82"/>
      <c r="F229" s="82"/>
      <c r="G229" s="82"/>
      <c r="H229" s="82"/>
      <c r="I229" s="82"/>
      <c r="J229" s="83"/>
    </row>
    <row r="230" spans="1:10" ht="52.5" customHeight="1">
      <c r="A230" s="113"/>
      <c r="B230" s="85"/>
      <c r="C230" s="124"/>
      <c r="D230" s="65" t="s">
        <v>396</v>
      </c>
      <c r="E230" s="73" t="s">
        <v>9</v>
      </c>
      <c r="F230" s="74"/>
      <c r="G230" s="70">
        <v>0</v>
      </c>
      <c r="H230" s="126" t="s">
        <v>397</v>
      </c>
      <c r="I230" s="127"/>
      <c r="J230" s="68">
        <f>IF(G230&lt;15,0,IF(G230&lt;=30,2,IF(G230&gt;30,0,0)))</f>
        <v>0</v>
      </c>
    </row>
    <row r="231" spans="1:10" ht="56.25" customHeight="1">
      <c r="A231" s="113"/>
      <c r="B231" s="85"/>
      <c r="C231" s="125"/>
      <c r="D231" s="65" t="s">
        <v>398</v>
      </c>
      <c r="E231" s="73" t="s">
        <v>9</v>
      </c>
      <c r="F231" s="74"/>
      <c r="G231" s="70">
        <v>0</v>
      </c>
      <c r="H231" s="126" t="s">
        <v>399</v>
      </c>
      <c r="I231" s="127"/>
      <c r="J231" s="68">
        <f>IF(G231&lt;30,0,IF(G231&lt;=60,2,IF(G231&gt;60,0,0)))</f>
        <v>0</v>
      </c>
    </row>
    <row r="232" spans="1:10" ht="18" customHeight="1">
      <c r="A232" s="113"/>
      <c r="B232" s="85"/>
      <c r="C232" s="123">
        <v>167</v>
      </c>
      <c r="D232" s="81" t="s">
        <v>400</v>
      </c>
      <c r="E232" s="82"/>
      <c r="F232" s="82"/>
      <c r="G232" s="82"/>
      <c r="H232" s="82"/>
      <c r="I232" s="82"/>
      <c r="J232" s="83"/>
    </row>
    <row r="233" spans="1:10" ht="40.5" customHeight="1">
      <c r="A233" s="113"/>
      <c r="B233" s="85"/>
      <c r="C233" s="124"/>
      <c r="D233" s="60" t="s">
        <v>396</v>
      </c>
      <c r="E233" s="128" t="s">
        <v>367</v>
      </c>
      <c r="F233" s="129"/>
      <c r="G233" s="40">
        <v>4</v>
      </c>
      <c r="H233" s="91" t="s">
        <v>401</v>
      </c>
      <c r="I233" s="91"/>
      <c r="J233" s="68">
        <f>IF(G233&lt;4,0,IF(G233&lt;=8,2,IF(G233&gt;8,4,0)))</f>
        <v>2</v>
      </c>
    </row>
    <row r="234" spans="1:10" ht="42" customHeight="1">
      <c r="A234" s="113"/>
      <c r="B234" s="85"/>
      <c r="C234" s="125"/>
      <c r="D234" s="60" t="s">
        <v>398</v>
      </c>
      <c r="E234" s="128" t="s">
        <v>367</v>
      </c>
      <c r="F234" s="129"/>
      <c r="G234" s="40">
        <v>4</v>
      </c>
      <c r="H234" s="91" t="s">
        <v>402</v>
      </c>
      <c r="I234" s="91"/>
      <c r="J234" s="68">
        <f>IF(G234&lt;9,0,IF(G234&lt;=15,2,IF(G234&gt;15,4,0)))</f>
        <v>0</v>
      </c>
    </row>
    <row r="235" spans="1:10" ht="51.75" customHeight="1">
      <c r="A235" s="113"/>
      <c r="B235" s="85"/>
      <c r="C235" s="58">
        <v>168</v>
      </c>
      <c r="D235" s="66" t="s">
        <v>403</v>
      </c>
      <c r="E235" s="115" t="s">
        <v>367</v>
      </c>
      <c r="F235" s="116"/>
      <c r="G235" s="40">
        <v>2</v>
      </c>
      <c r="H235" s="91" t="s">
        <v>404</v>
      </c>
      <c r="I235" s="91"/>
      <c r="J235" s="68">
        <f>IF(G235&lt;=0,0,IF(G235&lt;=2,1,IF(G235&lt;=5,2,IF(G235&gt;5,3))))</f>
        <v>1</v>
      </c>
    </row>
    <row r="236" spans="1:10" ht="43.5" customHeight="1">
      <c r="A236" s="113"/>
      <c r="B236" s="86"/>
      <c r="C236" s="58">
        <v>169</v>
      </c>
      <c r="D236" s="62" t="s">
        <v>405</v>
      </c>
      <c r="E236" s="130" t="s">
        <v>367</v>
      </c>
      <c r="F236" s="131"/>
      <c r="G236" s="40">
        <v>0</v>
      </c>
      <c r="H236" s="91" t="s">
        <v>406</v>
      </c>
      <c r="I236" s="91"/>
      <c r="J236" s="68">
        <f>IF(G236=1,1,IF(G236&gt;=2,2,0))</f>
        <v>0</v>
      </c>
    </row>
    <row r="237" spans="1:10" ht="64.5" customHeight="1">
      <c r="A237" s="113"/>
      <c r="B237" s="132" t="s">
        <v>407</v>
      </c>
      <c r="C237" s="58">
        <v>170</v>
      </c>
      <c r="D237" s="62" t="s">
        <v>408</v>
      </c>
      <c r="E237" s="87" t="s">
        <v>260</v>
      </c>
      <c r="F237" s="88"/>
      <c r="G237" s="40">
        <v>1</v>
      </c>
      <c r="H237" s="91" t="s">
        <v>409</v>
      </c>
      <c r="I237" s="91"/>
      <c r="J237" s="68">
        <f>IF(G237=1,4,0)</f>
        <v>4</v>
      </c>
    </row>
    <row r="238" spans="1:10" ht="29.25" customHeight="1">
      <c r="A238" s="113"/>
      <c r="B238" s="133"/>
      <c r="C238" s="123">
        <v>171</v>
      </c>
      <c r="D238" s="135" t="s">
        <v>410</v>
      </c>
      <c r="E238" s="87" t="s">
        <v>411</v>
      </c>
      <c r="F238" s="88"/>
      <c r="G238" s="138">
        <v>6</v>
      </c>
      <c r="H238" s="84" t="s">
        <v>412</v>
      </c>
      <c r="I238" s="76"/>
      <c r="J238" s="142">
        <f>IF(G238&lt;=0,0,IF(G238&gt;7,0,CHOOSE(G238,IF(1,10),IF(2,9),IF(3,8),IF(4,7),IF(5,6),IF(6,3),IF(7,1))))</f>
        <v>3</v>
      </c>
    </row>
    <row r="239" spans="1:10" ht="51.75" customHeight="1">
      <c r="A239" s="113"/>
      <c r="B239" s="133"/>
      <c r="C239" s="124"/>
      <c r="D239" s="136"/>
      <c r="E239" s="145" t="s">
        <v>413</v>
      </c>
      <c r="F239" s="88"/>
      <c r="G239" s="139"/>
      <c r="H239" s="141"/>
      <c r="I239" s="79"/>
      <c r="J239" s="143"/>
    </row>
    <row r="240" spans="1:10" ht="66" customHeight="1">
      <c r="A240" s="113"/>
      <c r="B240" s="133"/>
      <c r="C240" s="124"/>
      <c r="D240" s="136"/>
      <c r="E240" s="145" t="s">
        <v>414</v>
      </c>
      <c r="F240" s="88"/>
      <c r="G240" s="139"/>
      <c r="H240" s="141"/>
      <c r="I240" s="79"/>
      <c r="J240" s="143"/>
    </row>
    <row r="241" spans="1:10" ht="51.75" customHeight="1">
      <c r="A241" s="113"/>
      <c r="B241" s="133"/>
      <c r="C241" s="124"/>
      <c r="D241" s="136"/>
      <c r="E241" s="145" t="s">
        <v>415</v>
      </c>
      <c r="F241" s="88"/>
      <c r="G241" s="139"/>
      <c r="H241" s="141"/>
      <c r="I241" s="79"/>
      <c r="J241" s="143"/>
    </row>
    <row r="242" spans="1:10" ht="66.75" customHeight="1">
      <c r="A242" s="113"/>
      <c r="B242" s="133"/>
      <c r="C242" s="124"/>
      <c r="D242" s="136"/>
      <c r="E242" s="145" t="s">
        <v>416</v>
      </c>
      <c r="F242" s="88"/>
      <c r="G242" s="139"/>
      <c r="H242" s="141"/>
      <c r="I242" s="79"/>
      <c r="J242" s="143"/>
    </row>
    <row r="243" spans="1:10" ht="54" customHeight="1">
      <c r="A243" s="113"/>
      <c r="B243" s="133"/>
      <c r="C243" s="124"/>
      <c r="D243" s="136"/>
      <c r="E243" s="145" t="s">
        <v>417</v>
      </c>
      <c r="F243" s="88"/>
      <c r="G243" s="139"/>
      <c r="H243" s="141"/>
      <c r="I243" s="79"/>
      <c r="J243" s="143"/>
    </row>
    <row r="244" spans="1:10" ht="46.5" customHeight="1">
      <c r="A244" s="113"/>
      <c r="B244" s="134"/>
      <c r="C244" s="125"/>
      <c r="D244" s="137"/>
      <c r="E244" s="145" t="s">
        <v>418</v>
      </c>
      <c r="F244" s="88"/>
      <c r="G244" s="140"/>
      <c r="H244" s="89"/>
      <c r="I244" s="90"/>
      <c r="J244" s="144"/>
    </row>
    <row r="245" spans="1:10" ht="48" customHeight="1">
      <c r="A245" s="113"/>
      <c r="B245" s="75" t="s">
        <v>419</v>
      </c>
      <c r="C245" s="123">
        <v>172</v>
      </c>
      <c r="D245" s="135" t="s">
        <v>420</v>
      </c>
      <c r="E245" s="87" t="s">
        <v>421</v>
      </c>
      <c r="F245" s="88"/>
      <c r="G245" s="40">
        <v>1</v>
      </c>
      <c r="H245" s="72" t="s">
        <v>422</v>
      </c>
      <c r="I245" s="72"/>
      <c r="J245" s="68">
        <f aca="true" t="shared" si="1" ref="J245:J251">IF(G245=1,1,0)</f>
        <v>1</v>
      </c>
    </row>
    <row r="246" spans="1:10" ht="46.5" customHeight="1">
      <c r="A246" s="113"/>
      <c r="B246" s="85"/>
      <c r="C246" s="124"/>
      <c r="D246" s="136"/>
      <c r="E246" s="87" t="s">
        <v>423</v>
      </c>
      <c r="F246" s="88"/>
      <c r="G246" s="40">
        <v>1</v>
      </c>
      <c r="H246" s="72" t="s">
        <v>422</v>
      </c>
      <c r="I246" s="72"/>
      <c r="J246" s="68">
        <f t="shared" si="1"/>
        <v>1</v>
      </c>
    </row>
    <row r="247" spans="1:10" ht="39.75" customHeight="1">
      <c r="A247" s="113"/>
      <c r="B247" s="85"/>
      <c r="C247" s="124"/>
      <c r="D247" s="136"/>
      <c r="E247" s="87" t="s">
        <v>424</v>
      </c>
      <c r="F247" s="88"/>
      <c r="G247" s="40">
        <v>1</v>
      </c>
      <c r="H247" s="72" t="s">
        <v>422</v>
      </c>
      <c r="I247" s="72"/>
      <c r="J247" s="68">
        <f t="shared" si="1"/>
        <v>1</v>
      </c>
    </row>
    <row r="248" spans="1:10" ht="51.75" customHeight="1">
      <c r="A248" s="113"/>
      <c r="B248" s="85"/>
      <c r="C248" s="124"/>
      <c r="D248" s="136"/>
      <c r="E248" s="87" t="s">
        <v>425</v>
      </c>
      <c r="F248" s="88"/>
      <c r="G248" s="40">
        <v>1</v>
      </c>
      <c r="H248" s="72" t="s">
        <v>422</v>
      </c>
      <c r="I248" s="72"/>
      <c r="J248" s="68">
        <f t="shared" si="1"/>
        <v>1</v>
      </c>
    </row>
    <row r="249" spans="1:10" ht="34.5" customHeight="1">
      <c r="A249" s="113"/>
      <c r="B249" s="85"/>
      <c r="C249" s="124"/>
      <c r="D249" s="136"/>
      <c r="E249" s="87" t="s">
        <v>426</v>
      </c>
      <c r="F249" s="88"/>
      <c r="G249" s="40">
        <v>1</v>
      </c>
      <c r="H249" s="72" t="s">
        <v>422</v>
      </c>
      <c r="I249" s="72"/>
      <c r="J249" s="68">
        <f t="shared" si="1"/>
        <v>1</v>
      </c>
    </row>
    <row r="250" spans="1:10" ht="67.5" customHeight="1">
      <c r="A250" s="113"/>
      <c r="B250" s="85"/>
      <c r="C250" s="124"/>
      <c r="D250" s="136"/>
      <c r="E250" s="87" t="s">
        <v>427</v>
      </c>
      <c r="F250" s="88"/>
      <c r="G250" s="40">
        <v>1</v>
      </c>
      <c r="H250" s="72" t="s">
        <v>422</v>
      </c>
      <c r="I250" s="72"/>
      <c r="J250" s="68">
        <f t="shared" si="1"/>
        <v>1</v>
      </c>
    </row>
    <row r="251" spans="1:10" ht="40.5" customHeight="1">
      <c r="A251" s="113"/>
      <c r="B251" s="85"/>
      <c r="C251" s="125"/>
      <c r="D251" s="137"/>
      <c r="E251" s="87" t="s">
        <v>428</v>
      </c>
      <c r="F251" s="88"/>
      <c r="G251" s="40">
        <v>1</v>
      </c>
      <c r="H251" s="72" t="s">
        <v>422</v>
      </c>
      <c r="I251" s="72"/>
      <c r="J251" s="68">
        <f t="shared" si="1"/>
        <v>1</v>
      </c>
    </row>
    <row r="252" spans="1:10" ht="18" customHeight="1">
      <c r="A252" s="113"/>
      <c r="B252" s="85"/>
      <c r="C252" s="58">
        <v>173</v>
      </c>
      <c r="D252" s="67" t="s">
        <v>429</v>
      </c>
      <c r="E252" s="146" t="s">
        <v>260</v>
      </c>
      <c r="F252" s="147"/>
      <c r="G252" s="40">
        <v>1</v>
      </c>
      <c r="H252" s="148" t="s">
        <v>430</v>
      </c>
      <c r="I252" s="149"/>
      <c r="J252" s="68">
        <f>IF(G252=1,0,2)</f>
        <v>0</v>
      </c>
    </row>
    <row r="253" spans="1:10" ht="36" customHeight="1">
      <c r="A253" s="113"/>
      <c r="B253" s="85"/>
      <c r="C253" s="58">
        <v>174</v>
      </c>
      <c r="D253" s="67" t="s">
        <v>431</v>
      </c>
      <c r="E253" s="146" t="s">
        <v>260</v>
      </c>
      <c r="F253" s="147"/>
      <c r="G253" s="40">
        <v>1</v>
      </c>
      <c r="H253" s="148" t="s">
        <v>340</v>
      </c>
      <c r="I253" s="149"/>
      <c r="J253" s="68">
        <f>IF(G253=1,2,0)</f>
        <v>2</v>
      </c>
    </row>
    <row r="254" spans="1:10" ht="48.75" customHeight="1">
      <c r="A254" s="113"/>
      <c r="B254" s="85"/>
      <c r="C254" s="58">
        <v>175</v>
      </c>
      <c r="D254" s="67" t="s">
        <v>432</v>
      </c>
      <c r="E254" s="146" t="s">
        <v>260</v>
      </c>
      <c r="F254" s="147"/>
      <c r="G254" s="40">
        <v>1</v>
      </c>
      <c r="H254" s="148" t="s">
        <v>340</v>
      </c>
      <c r="I254" s="149"/>
      <c r="J254" s="68">
        <f>IF(G254=1,2,0)</f>
        <v>2</v>
      </c>
    </row>
    <row r="255" spans="1:10" ht="18" customHeight="1">
      <c r="A255" s="113"/>
      <c r="B255" s="85"/>
      <c r="C255" s="58">
        <v>176</v>
      </c>
      <c r="D255" s="67" t="s">
        <v>433</v>
      </c>
      <c r="E255" s="146" t="s">
        <v>367</v>
      </c>
      <c r="F255" s="147"/>
      <c r="G255" s="40">
        <v>3</v>
      </c>
      <c r="H255" s="72" t="s">
        <v>434</v>
      </c>
      <c r="I255" s="72"/>
      <c r="J255" s="68">
        <f>ABS(PRODUCT(G255,1))</f>
        <v>3</v>
      </c>
    </row>
    <row r="256" spans="1:10" ht="18" customHeight="1">
      <c r="A256" s="113"/>
      <c r="B256" s="86"/>
      <c r="C256" s="58">
        <v>177</v>
      </c>
      <c r="D256" s="67" t="s">
        <v>435</v>
      </c>
      <c r="E256" s="146" t="s">
        <v>260</v>
      </c>
      <c r="F256" s="147"/>
      <c r="G256" s="40">
        <v>1</v>
      </c>
      <c r="H256" s="148" t="s">
        <v>340</v>
      </c>
      <c r="I256" s="149"/>
      <c r="J256" s="68">
        <f>IF(G256=1,2,0)</f>
        <v>2</v>
      </c>
    </row>
    <row r="257" spans="1:10" ht="52.5" customHeight="1">
      <c r="A257" s="113"/>
      <c r="B257" s="75" t="s">
        <v>436</v>
      </c>
      <c r="C257" s="58">
        <v>178</v>
      </c>
      <c r="D257" s="67" t="s">
        <v>437</v>
      </c>
      <c r="E257" s="146" t="s">
        <v>260</v>
      </c>
      <c r="F257" s="147"/>
      <c r="G257" s="40">
        <v>0</v>
      </c>
      <c r="H257" s="148" t="s">
        <v>41</v>
      </c>
      <c r="I257" s="149"/>
      <c r="J257" s="68">
        <f>IF(G257=1,5,0)</f>
        <v>0</v>
      </c>
    </row>
    <row r="258" spans="1:10" ht="63.75" customHeight="1">
      <c r="A258" s="113"/>
      <c r="B258" s="86"/>
      <c r="C258" s="58">
        <v>179</v>
      </c>
      <c r="D258" s="67" t="s">
        <v>438</v>
      </c>
      <c r="E258" s="146" t="s">
        <v>260</v>
      </c>
      <c r="F258" s="147"/>
      <c r="G258" s="40">
        <v>0</v>
      </c>
      <c r="H258" s="148" t="s">
        <v>340</v>
      </c>
      <c r="I258" s="149"/>
      <c r="J258" s="68">
        <f>IF(G258=1,2,0)</f>
        <v>0</v>
      </c>
    </row>
    <row r="259" spans="1:10" ht="18" customHeight="1">
      <c r="A259" s="113"/>
      <c r="B259" s="75" t="s">
        <v>439</v>
      </c>
      <c r="C259" s="99">
        <v>180</v>
      </c>
      <c r="D259" s="81" t="s">
        <v>447</v>
      </c>
      <c r="E259" s="82"/>
      <c r="F259" s="82"/>
      <c r="G259" s="82"/>
      <c r="H259" s="82"/>
      <c r="I259" s="82"/>
      <c r="J259" s="83"/>
    </row>
    <row r="260" spans="1:10" ht="121.5" customHeight="1">
      <c r="A260" s="113"/>
      <c r="B260" s="85"/>
      <c r="C260" s="97"/>
      <c r="D260" s="67" t="s">
        <v>440</v>
      </c>
      <c r="E260" s="146" t="s">
        <v>260</v>
      </c>
      <c r="F260" s="147"/>
      <c r="G260" s="40">
        <v>1</v>
      </c>
      <c r="H260" s="148" t="s">
        <v>422</v>
      </c>
      <c r="I260" s="149"/>
      <c r="J260" s="68">
        <f>IF(G260=1,1,0)</f>
        <v>1</v>
      </c>
    </row>
    <row r="261" spans="1:10" ht="120" customHeight="1">
      <c r="A261" s="113"/>
      <c r="B261" s="85"/>
      <c r="C261" s="97"/>
      <c r="D261" s="67" t="s">
        <v>441</v>
      </c>
      <c r="E261" s="146" t="s">
        <v>260</v>
      </c>
      <c r="F261" s="147"/>
      <c r="G261" s="40">
        <v>1</v>
      </c>
      <c r="H261" s="148" t="s">
        <v>422</v>
      </c>
      <c r="I261" s="149"/>
      <c r="J261" s="68">
        <f>IF(G261=1,1,0)</f>
        <v>1</v>
      </c>
    </row>
    <row r="262" spans="1:10" ht="58.5" customHeight="1" thickBot="1">
      <c r="A262" s="114"/>
      <c r="B262" s="86"/>
      <c r="C262" s="98"/>
      <c r="D262" s="67" t="s">
        <v>442</v>
      </c>
      <c r="E262" s="146" t="s">
        <v>260</v>
      </c>
      <c r="F262" s="147"/>
      <c r="G262" s="40">
        <v>1</v>
      </c>
      <c r="H262" s="148" t="s">
        <v>422</v>
      </c>
      <c r="I262" s="149"/>
      <c r="J262" s="68">
        <f>IF(G262=1,1,0)</f>
        <v>1</v>
      </c>
    </row>
    <row r="263" spans="1:10" ht="27" customHeight="1" thickBot="1">
      <c r="A263" s="103" t="s">
        <v>443</v>
      </c>
      <c r="B263" s="104"/>
      <c r="C263" s="104"/>
      <c r="D263" s="104"/>
      <c r="E263" s="104"/>
      <c r="F263" s="104"/>
      <c r="G263" s="104"/>
      <c r="H263" s="104"/>
      <c r="I263" s="105"/>
      <c r="J263" s="47">
        <f>SUM(J204:J207,J209:J213,J215:J228,J230:J231,J233:J258,J260:J262)</f>
        <v>83</v>
      </c>
    </row>
    <row r="264" spans="1:10" ht="18" customHeight="1" thickBot="1">
      <c r="A264" s="153" t="s">
        <v>444</v>
      </c>
      <c r="B264" s="154"/>
      <c r="C264" s="154"/>
      <c r="D264" s="154"/>
      <c r="E264" s="154"/>
      <c r="F264" s="154"/>
      <c r="G264" s="154"/>
      <c r="H264" s="154"/>
      <c r="I264" s="155"/>
      <c r="J264" s="46">
        <f>SUM(J263,J177,J143,J86,J49,J201)</f>
        <v>1245.4266844266845</v>
      </c>
    </row>
  </sheetData>
  <sheetProtection password="DF73" sheet="1" formatCells="0"/>
  <mergeCells count="417">
    <mergeCell ref="J172:J175"/>
    <mergeCell ref="B61:B75"/>
    <mergeCell ref="E101:F104"/>
    <mergeCell ref="B107:B142"/>
    <mergeCell ref="B76:B81"/>
    <mergeCell ref="C136:C138"/>
    <mergeCell ref="D136:D138"/>
    <mergeCell ref="E130:F131"/>
    <mergeCell ref="D115:J115"/>
    <mergeCell ref="E176:F176"/>
    <mergeCell ref="H189:I189"/>
    <mergeCell ref="H190:I190"/>
    <mergeCell ref="H191:I191"/>
    <mergeCell ref="H181:I181"/>
    <mergeCell ref="H172:I172"/>
    <mergeCell ref="D172:D175"/>
    <mergeCell ref="B88:B106"/>
    <mergeCell ref="E172:F175"/>
    <mergeCell ref="H105:I105"/>
    <mergeCell ref="H104:I104"/>
    <mergeCell ref="H168:I168"/>
    <mergeCell ref="F116:F118"/>
    <mergeCell ref="C14:D14"/>
    <mergeCell ref="H14:I14"/>
    <mergeCell ref="A15:J15"/>
    <mergeCell ref="D52:J52"/>
    <mergeCell ref="D43:J43"/>
    <mergeCell ref="D35:J35"/>
    <mergeCell ref="D39:J39"/>
    <mergeCell ref="H51:I51"/>
    <mergeCell ref="H46:I46"/>
    <mergeCell ref="H47:I47"/>
    <mergeCell ref="A144:A176"/>
    <mergeCell ref="B144:J144"/>
    <mergeCell ref="B145:B176"/>
    <mergeCell ref="H145:I145"/>
    <mergeCell ref="H167:I167"/>
    <mergeCell ref="H159:I159"/>
    <mergeCell ref="H160:I160"/>
    <mergeCell ref="H161:I161"/>
    <mergeCell ref="H169:I169"/>
    <mergeCell ref="H173:I173"/>
    <mergeCell ref="J158:J159"/>
    <mergeCell ref="A263:I263"/>
    <mergeCell ref="B179:B200"/>
    <mergeCell ref="D179:J179"/>
    <mergeCell ref="A178:A200"/>
    <mergeCell ref="H182:I182"/>
    <mergeCell ref="H183:I183"/>
    <mergeCell ref="H199:I199"/>
    <mergeCell ref="H200:I200"/>
    <mergeCell ref="B178:J178"/>
    <mergeCell ref="C172:C175"/>
    <mergeCell ref="H175:I175"/>
    <mergeCell ref="H163:I163"/>
    <mergeCell ref="H164:I164"/>
    <mergeCell ref="D165:J165"/>
    <mergeCell ref="E161:F164"/>
    <mergeCell ref="H166:I166"/>
    <mergeCell ref="H162:I162"/>
    <mergeCell ref="H174:I174"/>
    <mergeCell ref="E170:F171"/>
    <mergeCell ref="H158:I158"/>
    <mergeCell ref="E160:F160"/>
    <mergeCell ref="H151:I151"/>
    <mergeCell ref="H187:I187"/>
    <mergeCell ref="H170:I170"/>
    <mergeCell ref="H171:I171"/>
    <mergeCell ref="E180:F187"/>
    <mergeCell ref="H176:I176"/>
    <mergeCell ref="A177:I177"/>
    <mergeCell ref="G172:G175"/>
    <mergeCell ref="E154:F155"/>
    <mergeCell ref="C158:C159"/>
    <mergeCell ref="D158:D159"/>
    <mergeCell ref="G158:G159"/>
    <mergeCell ref="C156:C157"/>
    <mergeCell ref="D156:D157"/>
    <mergeCell ref="G156:G157"/>
    <mergeCell ref="H156:I156"/>
    <mergeCell ref="H157:I157"/>
    <mergeCell ref="E145:F149"/>
    <mergeCell ref="E151:F152"/>
    <mergeCell ref="H152:I152"/>
    <mergeCell ref="H147:I147"/>
    <mergeCell ref="H116:I116"/>
    <mergeCell ref="H148:I148"/>
    <mergeCell ref="H149:I149"/>
    <mergeCell ref="D150:J150"/>
    <mergeCell ref="H146:I146"/>
    <mergeCell ref="H139:I139"/>
    <mergeCell ref="H140:I140"/>
    <mergeCell ref="H141:I141"/>
    <mergeCell ref="H142:I142"/>
    <mergeCell ref="A143:I143"/>
    <mergeCell ref="E139:F140"/>
    <mergeCell ref="E141:F141"/>
    <mergeCell ref="E142:F142"/>
    <mergeCell ref="A87:A142"/>
    <mergeCell ref="B87:J87"/>
    <mergeCell ref="E136:F138"/>
    <mergeCell ref="D132:J132"/>
    <mergeCell ref="H133:I133"/>
    <mergeCell ref="H134:I134"/>
    <mergeCell ref="E133:F135"/>
    <mergeCell ref="H128:I128"/>
    <mergeCell ref="H129:I129"/>
    <mergeCell ref="H130:I130"/>
    <mergeCell ref="H131:I131"/>
    <mergeCell ref="H135:I135"/>
    <mergeCell ref="J136:J138"/>
    <mergeCell ref="H137:I137"/>
    <mergeCell ref="H138:I138"/>
    <mergeCell ref="G136:G138"/>
    <mergeCell ref="H136:I136"/>
    <mergeCell ref="E119:F119"/>
    <mergeCell ref="J121:J126"/>
    <mergeCell ref="H122:I122"/>
    <mergeCell ref="H123:I123"/>
    <mergeCell ref="H124:I124"/>
    <mergeCell ref="H125:I125"/>
    <mergeCell ref="H126:I126"/>
    <mergeCell ref="E127:F127"/>
    <mergeCell ref="H119:I119"/>
    <mergeCell ref="H120:I120"/>
    <mergeCell ref="C121:C126"/>
    <mergeCell ref="D121:D126"/>
    <mergeCell ref="G121:G126"/>
    <mergeCell ref="H121:I121"/>
    <mergeCell ref="E121:F126"/>
    <mergeCell ref="E120:F120"/>
    <mergeCell ref="H117:I117"/>
    <mergeCell ref="H118:I118"/>
    <mergeCell ref="H106:I106"/>
    <mergeCell ref="D107:J107"/>
    <mergeCell ref="H108:I108"/>
    <mergeCell ref="H109:I109"/>
    <mergeCell ref="E106:F106"/>
    <mergeCell ref="E108:F114"/>
    <mergeCell ref="H114:I114"/>
    <mergeCell ref="H110:I110"/>
    <mergeCell ref="H113:I113"/>
    <mergeCell ref="H96:I96"/>
    <mergeCell ref="H97:I97"/>
    <mergeCell ref="H98:I98"/>
    <mergeCell ref="D100:J100"/>
    <mergeCell ref="H101:I101"/>
    <mergeCell ref="H102:I102"/>
    <mergeCell ref="H103:I103"/>
    <mergeCell ref="F88:F94"/>
    <mergeCell ref="H88:I88"/>
    <mergeCell ref="H111:I111"/>
    <mergeCell ref="H112:I112"/>
    <mergeCell ref="B82:B85"/>
    <mergeCell ref="H82:I82"/>
    <mergeCell ref="H83:I83"/>
    <mergeCell ref="H84:I84"/>
    <mergeCell ref="H85:I85"/>
    <mergeCell ref="E82:F85"/>
    <mergeCell ref="E72:F75"/>
    <mergeCell ref="E76:F76"/>
    <mergeCell ref="H80:I80"/>
    <mergeCell ref="H81:I81"/>
    <mergeCell ref="H69:I69"/>
    <mergeCell ref="E71:J71"/>
    <mergeCell ref="E67:F70"/>
    <mergeCell ref="E61:J61"/>
    <mergeCell ref="H68:I68"/>
    <mergeCell ref="H65:I65"/>
    <mergeCell ref="H70:I70"/>
    <mergeCell ref="H53:I55"/>
    <mergeCell ref="H58:I58"/>
    <mergeCell ref="H64:I64"/>
    <mergeCell ref="E66:J66"/>
    <mergeCell ref="D56:J56"/>
    <mergeCell ref="H48:I48"/>
    <mergeCell ref="E48:F48"/>
    <mergeCell ref="E46:F47"/>
    <mergeCell ref="H59:I59"/>
    <mergeCell ref="A49:I49"/>
    <mergeCell ref="A50:J50"/>
    <mergeCell ref="A51:A85"/>
    <mergeCell ref="B51:B60"/>
    <mergeCell ref="E51:F51"/>
    <mergeCell ref="E62:F65"/>
    <mergeCell ref="H23:I23"/>
    <mergeCell ref="H24:I24"/>
    <mergeCell ref="A16:A48"/>
    <mergeCell ref="B16:B24"/>
    <mergeCell ref="F16:F24"/>
    <mergeCell ref="H16:I16"/>
    <mergeCell ref="H17:I17"/>
    <mergeCell ref="H18:I18"/>
    <mergeCell ref="H19:I19"/>
    <mergeCell ref="B46:B48"/>
    <mergeCell ref="D1:J1"/>
    <mergeCell ref="D2:J4"/>
    <mergeCell ref="D7:J7"/>
    <mergeCell ref="D5:J6"/>
    <mergeCell ref="E12:I12"/>
    <mergeCell ref="E8:I8"/>
    <mergeCell ref="E9:I9"/>
    <mergeCell ref="E10:I10"/>
    <mergeCell ref="E11:I11"/>
    <mergeCell ref="H20:I20"/>
    <mergeCell ref="H21:I21"/>
    <mergeCell ref="H22:I22"/>
    <mergeCell ref="H73:I73"/>
    <mergeCell ref="H34:I34"/>
    <mergeCell ref="H37:I37"/>
    <mergeCell ref="H38:I38"/>
    <mergeCell ref="H44:I44"/>
    <mergeCell ref="H41:I41"/>
    <mergeCell ref="H42:I42"/>
    <mergeCell ref="E31:F34"/>
    <mergeCell ref="H40:I40"/>
    <mergeCell ref="H36:I36"/>
    <mergeCell ref="H26:I26"/>
    <mergeCell ref="H27:I27"/>
    <mergeCell ref="H29:I29"/>
    <mergeCell ref="H31:I31"/>
    <mergeCell ref="E40:F42"/>
    <mergeCell ref="B25:B45"/>
    <mergeCell ref="H28:I28"/>
    <mergeCell ref="D30:J30"/>
    <mergeCell ref="D25:J25"/>
    <mergeCell ref="E36:F38"/>
    <mergeCell ref="H33:I33"/>
    <mergeCell ref="E44:F45"/>
    <mergeCell ref="H45:I45"/>
    <mergeCell ref="H32:I32"/>
    <mergeCell ref="E26:F29"/>
    <mergeCell ref="H57:I57"/>
    <mergeCell ref="H60:I60"/>
    <mergeCell ref="H67:I67"/>
    <mergeCell ref="H62:I62"/>
    <mergeCell ref="H63:I63"/>
    <mergeCell ref="H99:I99"/>
    <mergeCell ref="E96:F99"/>
    <mergeCell ref="A86:I86"/>
    <mergeCell ref="H72:I72"/>
    <mergeCell ref="H78:I78"/>
    <mergeCell ref="H79:I79"/>
    <mergeCell ref="H77:I77"/>
    <mergeCell ref="H76:I76"/>
    <mergeCell ref="H75:I75"/>
    <mergeCell ref="H74:I74"/>
    <mergeCell ref="E57:F60"/>
    <mergeCell ref="J156:J157"/>
    <mergeCell ref="H127:I127"/>
    <mergeCell ref="H89:I89"/>
    <mergeCell ref="H90:I90"/>
    <mergeCell ref="H91:I91"/>
    <mergeCell ref="H92:I92"/>
    <mergeCell ref="H93:I93"/>
    <mergeCell ref="H94:I94"/>
    <mergeCell ref="D95:J95"/>
    <mergeCell ref="A8:D8"/>
    <mergeCell ref="A9:D9"/>
    <mergeCell ref="A10:D10"/>
    <mergeCell ref="A11:D11"/>
    <mergeCell ref="A12:D12"/>
    <mergeCell ref="A13:J13"/>
    <mergeCell ref="E156:F159"/>
    <mergeCell ref="H180:I180"/>
    <mergeCell ref="E166:F169"/>
    <mergeCell ref="E129:F129"/>
    <mergeCell ref="D153:J153"/>
    <mergeCell ref="H154:I154"/>
    <mergeCell ref="H155:I155"/>
    <mergeCell ref="E53:F55"/>
    <mergeCell ref="H184:I184"/>
    <mergeCell ref="H185:I185"/>
    <mergeCell ref="H186:I186"/>
    <mergeCell ref="H196:I196"/>
    <mergeCell ref="D188:J188"/>
    <mergeCell ref="A264:I264"/>
    <mergeCell ref="H198:I198"/>
    <mergeCell ref="F198:F200"/>
    <mergeCell ref="D197:J197"/>
    <mergeCell ref="B259:B262"/>
    <mergeCell ref="F189:F196"/>
    <mergeCell ref="H192:I192"/>
    <mergeCell ref="H193:I193"/>
    <mergeCell ref="H194:I194"/>
    <mergeCell ref="H195:I195"/>
    <mergeCell ref="B245:B256"/>
    <mergeCell ref="C259:C262"/>
    <mergeCell ref="E260:F260"/>
    <mergeCell ref="H260:I260"/>
    <mergeCell ref="E261:F261"/>
    <mergeCell ref="H261:I261"/>
    <mergeCell ref="E262:F262"/>
    <mergeCell ref="H262:I262"/>
    <mergeCell ref="B257:B258"/>
    <mergeCell ref="E257:F257"/>
    <mergeCell ref="H257:I257"/>
    <mergeCell ref="E258:F258"/>
    <mergeCell ref="H258:I258"/>
    <mergeCell ref="E255:F255"/>
    <mergeCell ref="H255:I255"/>
    <mergeCell ref="E256:F256"/>
    <mergeCell ref="H256:I256"/>
    <mergeCell ref="E253:F253"/>
    <mergeCell ref="H253:I253"/>
    <mergeCell ref="E254:F254"/>
    <mergeCell ref="H254:I254"/>
    <mergeCell ref="E251:F251"/>
    <mergeCell ref="H251:I251"/>
    <mergeCell ref="E252:F252"/>
    <mergeCell ref="H252:I252"/>
    <mergeCell ref="E249:F249"/>
    <mergeCell ref="H249:I249"/>
    <mergeCell ref="E250:F250"/>
    <mergeCell ref="H250:I250"/>
    <mergeCell ref="C245:C251"/>
    <mergeCell ref="D245:D251"/>
    <mergeCell ref="E245:F245"/>
    <mergeCell ref="H245:I245"/>
    <mergeCell ref="E246:F246"/>
    <mergeCell ref="H246:I246"/>
    <mergeCell ref="E247:F247"/>
    <mergeCell ref="H247:I247"/>
    <mergeCell ref="E248:F248"/>
    <mergeCell ref="H248:I248"/>
    <mergeCell ref="J238:J244"/>
    <mergeCell ref="E239:F239"/>
    <mergeCell ref="E240:F240"/>
    <mergeCell ref="E241:F241"/>
    <mergeCell ref="E242:F242"/>
    <mergeCell ref="E243:F243"/>
    <mergeCell ref="E244:F244"/>
    <mergeCell ref="B237:B244"/>
    <mergeCell ref="E237:F237"/>
    <mergeCell ref="H237:I237"/>
    <mergeCell ref="C238:C244"/>
    <mergeCell ref="D238:D244"/>
    <mergeCell ref="E238:F238"/>
    <mergeCell ref="G238:G244"/>
    <mergeCell ref="H238:I244"/>
    <mergeCell ref="E235:F235"/>
    <mergeCell ref="H235:I235"/>
    <mergeCell ref="E236:F236"/>
    <mergeCell ref="H236:I236"/>
    <mergeCell ref="E233:F233"/>
    <mergeCell ref="H233:I233"/>
    <mergeCell ref="E234:F234"/>
    <mergeCell ref="H234:I234"/>
    <mergeCell ref="H227:I227"/>
    <mergeCell ref="B228:B236"/>
    <mergeCell ref="E228:F228"/>
    <mergeCell ref="H228:I228"/>
    <mergeCell ref="C229:C231"/>
    <mergeCell ref="E230:F230"/>
    <mergeCell ref="H230:I230"/>
    <mergeCell ref="E231:F231"/>
    <mergeCell ref="H231:I231"/>
    <mergeCell ref="C232:C234"/>
    <mergeCell ref="B223:B227"/>
    <mergeCell ref="E223:F223"/>
    <mergeCell ref="H223:I223"/>
    <mergeCell ref="E224:F224"/>
    <mergeCell ref="H224:I224"/>
    <mergeCell ref="E225:F225"/>
    <mergeCell ref="H225:I225"/>
    <mergeCell ref="E226:F226"/>
    <mergeCell ref="H226:I226"/>
    <mergeCell ref="E227:F227"/>
    <mergeCell ref="H219:I219"/>
    <mergeCell ref="H221:I221"/>
    <mergeCell ref="E222:F222"/>
    <mergeCell ref="H222:I222"/>
    <mergeCell ref="H216:I216"/>
    <mergeCell ref="A201:I201"/>
    <mergeCell ref="B202:B205"/>
    <mergeCell ref="C202:J202"/>
    <mergeCell ref="A202:A262"/>
    <mergeCell ref="H206:I206"/>
    <mergeCell ref="E218:F218"/>
    <mergeCell ref="H218:I218"/>
    <mergeCell ref="B219:B222"/>
    <mergeCell ref="E219:F219"/>
    <mergeCell ref="C203:C205"/>
    <mergeCell ref="E204:F204"/>
    <mergeCell ref="H204:I204"/>
    <mergeCell ref="E205:F205"/>
    <mergeCell ref="H205:I205"/>
    <mergeCell ref="D203:J203"/>
    <mergeCell ref="D208:J208"/>
    <mergeCell ref="D214:J214"/>
    <mergeCell ref="E211:F211"/>
    <mergeCell ref="E207:F207"/>
    <mergeCell ref="H207:I207"/>
    <mergeCell ref="E209:F209"/>
    <mergeCell ref="H209:I209"/>
    <mergeCell ref="E210:F210"/>
    <mergeCell ref="H210:I210"/>
    <mergeCell ref="B206:B218"/>
    <mergeCell ref="E206:F206"/>
    <mergeCell ref="H211:I211"/>
    <mergeCell ref="E212:F212"/>
    <mergeCell ref="H212:I212"/>
    <mergeCell ref="C208:C210"/>
    <mergeCell ref="C214:C216"/>
    <mergeCell ref="E215:F215"/>
    <mergeCell ref="H215:I215"/>
    <mergeCell ref="E216:F216"/>
    <mergeCell ref="D229:J229"/>
    <mergeCell ref="D232:J232"/>
    <mergeCell ref="D259:J259"/>
    <mergeCell ref="E213:F213"/>
    <mergeCell ref="H213:I213"/>
    <mergeCell ref="E217:F217"/>
    <mergeCell ref="H217:I217"/>
    <mergeCell ref="E220:F220"/>
    <mergeCell ref="H220:I220"/>
    <mergeCell ref="E221:F221"/>
  </mergeCells>
  <printOptions/>
  <pageMargins left="0.75" right="0.75" top="1" bottom="1" header="0.5" footer="0.5"/>
  <pageSetup horizontalDpi="600" verticalDpi="600" orientation="portrait" paperSize="9" scale="59" r:id="rId3"/>
  <rowBreaks count="1" manualBreakCount="1">
    <brk id="126" max="255" man="1"/>
  </rowBreaks>
  <ignoredErrors>
    <ignoredError sqref="J8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J15"/>
  <sheetViews>
    <sheetView zoomScale="60" zoomScaleNormal="60" zoomScalePageLayoutView="0" workbookViewId="0" topLeftCell="A1">
      <pane xSplit="10" ySplit="1" topLeftCell="K7" activePane="bottomRight" state="frozen"/>
      <selection pane="topLeft" activeCell="A1" sqref="A1"/>
      <selection pane="topRight" activeCell="K1" sqref="K1"/>
      <selection pane="bottomLeft" activeCell="A2" sqref="A2"/>
      <selection pane="bottomRight" activeCell="B14" sqref="B14:J14"/>
    </sheetView>
  </sheetViews>
  <sheetFormatPr defaultColWidth="9.00390625" defaultRowHeight="12.75"/>
  <cols>
    <col min="1" max="1" width="5.125" style="11" customWidth="1"/>
    <col min="2" max="2" width="23.125" style="2" customWidth="1"/>
    <col min="3" max="3" width="6.875" style="2" customWidth="1"/>
    <col min="4" max="4" width="59.375" style="2" customWidth="1"/>
    <col min="5" max="5" width="16.875" style="2" customWidth="1"/>
    <col min="6" max="6" width="15.125" style="2" customWidth="1"/>
    <col min="7" max="7" width="18.625" style="2" customWidth="1"/>
    <col min="8" max="8" width="14.75390625" style="2" customWidth="1"/>
    <col min="9" max="9" width="11.25390625" style="2" customWidth="1"/>
    <col min="10" max="10" width="21.375" style="2" customWidth="1"/>
    <col min="11" max="16384" width="9.125" style="2" customWidth="1"/>
  </cols>
  <sheetData>
    <row r="1" spans="1:10" ht="45" customHeight="1" thickBot="1">
      <c r="A1" s="273" t="s">
        <v>199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s="9" customFormat="1" ht="21" customHeight="1" thickBot="1">
      <c r="A2" s="10"/>
      <c r="B2" s="286"/>
      <c r="C2" s="286"/>
      <c r="D2" s="287"/>
      <c r="E2" s="8" t="s">
        <v>201</v>
      </c>
      <c r="F2" s="8" t="s">
        <v>202</v>
      </c>
      <c r="G2" s="8" t="s">
        <v>203</v>
      </c>
      <c r="H2" s="8" t="s">
        <v>204</v>
      </c>
      <c r="I2" s="8" t="s">
        <v>205</v>
      </c>
      <c r="J2" s="8" t="s">
        <v>206</v>
      </c>
    </row>
    <row r="3" spans="2:10" ht="63" customHeight="1">
      <c r="B3" s="277" t="s">
        <v>208</v>
      </c>
      <c r="C3" s="277"/>
      <c r="D3" s="278"/>
      <c r="E3" s="1" t="s">
        <v>2</v>
      </c>
      <c r="F3" s="1" t="s">
        <v>3</v>
      </c>
      <c r="G3" s="1" t="s">
        <v>4</v>
      </c>
      <c r="H3" s="279" t="s">
        <v>5</v>
      </c>
      <c r="I3" s="280"/>
      <c r="J3" s="1" t="s">
        <v>6</v>
      </c>
    </row>
    <row r="4" spans="1:10" ht="85.5" customHeight="1">
      <c r="A4" s="12">
        <v>1</v>
      </c>
      <c r="B4" s="275" t="s">
        <v>218</v>
      </c>
      <c r="C4" s="275"/>
      <c r="D4" s="276"/>
      <c r="E4" s="4">
        <v>10</v>
      </c>
      <c r="F4" s="6" t="s">
        <v>200</v>
      </c>
      <c r="G4" s="5">
        <v>10</v>
      </c>
      <c r="H4" s="281" t="s">
        <v>58</v>
      </c>
      <c r="I4" s="282"/>
      <c r="J4" s="5">
        <v>20</v>
      </c>
    </row>
    <row r="5" spans="1:10" ht="59.25" customHeight="1">
      <c r="A5" s="12">
        <v>2</v>
      </c>
      <c r="B5" s="283" t="s">
        <v>217</v>
      </c>
      <c r="C5" s="283"/>
      <c r="D5" s="283"/>
      <c r="E5" s="7"/>
      <c r="F5" s="7"/>
      <c r="G5" s="285" t="s">
        <v>207</v>
      </c>
      <c r="H5" s="285"/>
      <c r="I5" s="285"/>
      <c r="J5" s="285"/>
    </row>
    <row r="6" spans="1:10" ht="78" customHeight="1">
      <c r="A6" s="12">
        <v>3</v>
      </c>
      <c r="B6" s="283" t="s">
        <v>216</v>
      </c>
      <c r="C6" s="283"/>
      <c r="D6" s="283"/>
      <c r="E6" s="283"/>
      <c r="F6" s="283"/>
      <c r="G6" s="283"/>
      <c r="H6" s="283"/>
      <c r="I6" s="283"/>
      <c r="J6" s="283"/>
    </row>
    <row r="7" spans="1:10" ht="69.75" customHeight="1">
      <c r="A7" s="12">
        <v>4</v>
      </c>
      <c r="B7" s="283" t="s">
        <v>215</v>
      </c>
      <c r="C7" s="283"/>
      <c r="D7" s="283"/>
      <c r="E7" s="283"/>
      <c r="F7" s="283"/>
      <c r="G7" s="283"/>
      <c r="H7" s="283"/>
      <c r="I7" s="283"/>
      <c r="J7" s="283"/>
    </row>
    <row r="8" spans="1:10" ht="54.75" customHeight="1">
      <c r="A8" s="12">
        <v>5</v>
      </c>
      <c r="B8" s="283" t="s">
        <v>214</v>
      </c>
      <c r="C8" s="283"/>
      <c r="D8" s="283"/>
      <c r="E8" s="283"/>
      <c r="F8" s="283"/>
      <c r="G8" s="283"/>
      <c r="H8" s="283"/>
      <c r="I8" s="283"/>
      <c r="J8" s="283"/>
    </row>
    <row r="9" spans="1:10" ht="45" customHeight="1">
      <c r="A9" s="12">
        <v>6</v>
      </c>
      <c r="B9" s="283" t="s">
        <v>219</v>
      </c>
      <c r="C9" s="283"/>
      <c r="D9" s="283"/>
      <c r="E9" s="283"/>
      <c r="F9" s="283"/>
      <c r="G9" s="283"/>
      <c r="H9" s="283"/>
      <c r="I9" s="283"/>
      <c r="J9" s="283"/>
    </row>
    <row r="10" spans="1:10" ht="45" customHeight="1">
      <c r="A10" s="12">
        <v>7</v>
      </c>
      <c r="B10" s="283" t="s">
        <v>312</v>
      </c>
      <c r="C10" s="283"/>
      <c r="D10" s="283"/>
      <c r="E10" s="283"/>
      <c r="F10" s="283"/>
      <c r="G10" s="283"/>
      <c r="H10" s="283"/>
      <c r="I10" s="283"/>
      <c r="J10" s="283"/>
    </row>
    <row r="11" spans="1:10" ht="45" customHeight="1">
      <c r="A11" s="12">
        <v>8</v>
      </c>
      <c r="B11" s="283" t="s">
        <v>316</v>
      </c>
      <c r="C11" s="283"/>
      <c r="D11" s="283"/>
      <c r="E11" s="283"/>
      <c r="F11" s="283"/>
      <c r="G11" s="283"/>
      <c r="H11" s="283"/>
      <c r="I11" s="283"/>
      <c r="J11" s="283"/>
    </row>
    <row r="12" spans="1:10" ht="79.5" customHeight="1">
      <c r="A12" s="12">
        <v>9</v>
      </c>
      <c r="B12" s="284" t="s">
        <v>454</v>
      </c>
      <c r="C12" s="284"/>
      <c r="D12" s="284"/>
      <c r="E12" s="284"/>
      <c r="F12" s="284"/>
      <c r="G12" s="284"/>
      <c r="H12" s="284"/>
      <c r="I12" s="284"/>
      <c r="J12" s="284"/>
    </row>
    <row r="13" spans="1:10" ht="77.25" customHeight="1">
      <c r="A13" s="12"/>
      <c r="B13" s="284"/>
      <c r="C13" s="284"/>
      <c r="D13" s="284"/>
      <c r="E13" s="284"/>
      <c r="F13" s="284"/>
      <c r="G13" s="284"/>
      <c r="H13" s="284"/>
      <c r="I13" s="284"/>
      <c r="J13" s="284"/>
    </row>
    <row r="14" spans="2:10" ht="35.25" customHeight="1">
      <c r="B14" s="272" t="s">
        <v>455</v>
      </c>
      <c r="C14" s="272"/>
      <c r="D14" s="272"/>
      <c r="E14" s="272"/>
      <c r="F14" s="272"/>
      <c r="G14" s="272"/>
      <c r="H14" s="272"/>
      <c r="I14" s="272"/>
      <c r="J14" s="272"/>
    </row>
    <row r="15" spans="2:4" ht="12.75">
      <c r="B15" s="3"/>
      <c r="C15" s="3"/>
      <c r="D15" s="3"/>
    </row>
  </sheetData>
  <sheetProtection/>
  <mergeCells count="17">
    <mergeCell ref="B13:J13"/>
    <mergeCell ref="G5:J5"/>
    <mergeCell ref="B12:J12"/>
    <mergeCell ref="B2:D2"/>
    <mergeCell ref="B9:J9"/>
    <mergeCell ref="B10:J10"/>
    <mergeCell ref="B11:J11"/>
    <mergeCell ref="B14:J14"/>
    <mergeCell ref="A1:J1"/>
    <mergeCell ref="B4:D4"/>
    <mergeCell ref="B3:D3"/>
    <mergeCell ref="H3:I3"/>
    <mergeCell ref="H4:I4"/>
    <mergeCell ref="B5:D5"/>
    <mergeCell ref="B7:J7"/>
    <mergeCell ref="B6:J6"/>
    <mergeCell ref="B8:J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Карнаухов Сергей Владимирович</dc:creator>
  <cp:keywords/>
  <dc:description/>
  <cp:lastModifiedBy>учитель</cp:lastModifiedBy>
  <cp:lastPrinted>2010-07-05T07:15:02Z</cp:lastPrinted>
  <dcterms:created xsi:type="dcterms:W3CDTF">2004-06-15T10:13:25Z</dcterms:created>
  <dcterms:modified xsi:type="dcterms:W3CDTF">2010-07-05T07:16:00Z</dcterms:modified>
  <cp:category/>
  <cp:version/>
  <cp:contentType/>
  <cp:contentStatus/>
</cp:coreProperties>
</file>